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бюджет СП" sheetId="1" r:id="rId1"/>
    <sheet name="ручная проверка" sheetId="2" r:id="rId2"/>
    <sheet name="Алекс МР и П" sheetId="3" r:id="rId3"/>
    <sheet name="гп" sheetId="4" r:id="rId4"/>
    <sheet name="сп" sheetId="5" r:id="rId5"/>
  </sheets>
  <definedNames>
    <definedName name="_xlnm.Print_Area" localSheetId="2">'Алекс МР и П'!$A$1:$T$28</definedName>
  </definedNames>
  <calcPr fullCalcOnLoad="1"/>
</workbook>
</file>

<file path=xl/sharedStrings.xml><?xml version="1.0" encoding="utf-8"?>
<sst xmlns="http://schemas.openxmlformats.org/spreadsheetml/2006/main" count="192" uniqueCount="77">
  <si>
    <t xml:space="preserve">Наименование поселений </t>
  </si>
  <si>
    <t xml:space="preserve">Итого </t>
  </si>
  <si>
    <t>Алексеевский район</t>
  </si>
  <si>
    <t>Алексеевский ПСМС</t>
  </si>
  <si>
    <t>Билярский СМС</t>
  </si>
  <si>
    <t>Б.Полянский СМС</t>
  </si>
  <si>
    <t>Б.Тиганский СМС</t>
  </si>
  <si>
    <t>Бутлеровский СМС</t>
  </si>
  <si>
    <t>Войкинский СМС</t>
  </si>
  <si>
    <t>Ерыклинский СМС</t>
  </si>
  <si>
    <t>Куркульский СМС</t>
  </si>
  <si>
    <t>Курналинский СМС</t>
  </si>
  <si>
    <t>Лебединский СМС</t>
  </si>
  <si>
    <t>Лебяженский СМС</t>
  </si>
  <si>
    <t>Левашевский СМС</t>
  </si>
  <si>
    <t>Майнский СМС</t>
  </si>
  <si>
    <t>П.Шенталинский СМС</t>
  </si>
  <si>
    <t>Родниковский СМС</t>
  </si>
  <si>
    <t>Ромодановский СМС</t>
  </si>
  <si>
    <t>Сахаровский СМС</t>
  </si>
  <si>
    <t>Ср. Тиганский СМС</t>
  </si>
  <si>
    <t>Ст. Шенталинский СМС</t>
  </si>
  <si>
    <t>Ялкинский СМС</t>
  </si>
  <si>
    <t>Численность (человек)</t>
  </si>
  <si>
    <t>Доходы</t>
  </si>
  <si>
    <t>Налог на доходы физических лиц 10%</t>
  </si>
  <si>
    <t>Налог на имущество физических лиц 100%</t>
  </si>
  <si>
    <t>Земельный налог 100%</t>
  </si>
  <si>
    <t>Единый сельскохозяйственный налог 30%</t>
  </si>
  <si>
    <t>Управление</t>
  </si>
  <si>
    <t>ЖКХ</t>
  </si>
  <si>
    <t>Культура</t>
  </si>
  <si>
    <t>Физкультура</t>
  </si>
  <si>
    <t>Итого расходов</t>
  </si>
  <si>
    <t>Расходы</t>
  </si>
  <si>
    <t xml:space="preserve">Бюджет </t>
  </si>
  <si>
    <t>Наименование поселения</t>
  </si>
  <si>
    <t>Численность</t>
  </si>
  <si>
    <t>Закрепл. доходы</t>
  </si>
  <si>
    <t>Доходы после ФФПП</t>
  </si>
  <si>
    <t>Дефицит после изъятия субвенции</t>
  </si>
  <si>
    <t>Конечный дефицит</t>
  </si>
  <si>
    <t>Доля дефицита в доходах</t>
  </si>
  <si>
    <t>Дотация из района</t>
  </si>
  <si>
    <t>Минимальный уровень выравнивания</t>
  </si>
  <si>
    <t>ИТОГО</t>
  </si>
  <si>
    <t>Профицит профицитных</t>
  </si>
  <si>
    <t>Дефицит дефицитных</t>
  </si>
  <si>
    <t>Муниципальный район</t>
  </si>
  <si>
    <t>Ст.Шенталинский СМС</t>
  </si>
  <si>
    <t>Отриц. трансферт в бюджет РТ</t>
  </si>
  <si>
    <t>Дотация из районного фонда финансовой поддержки поселений за счет средств РТ по числ.</t>
  </si>
  <si>
    <t>Дефицит до помощи за счет бюджета РТ</t>
  </si>
  <si>
    <t>Дефицит после помощи за счет средств РТ</t>
  </si>
  <si>
    <t>Субв.на межмуниципальные нужды (здравоохр.)</t>
  </si>
  <si>
    <t>ИБР</t>
  </si>
  <si>
    <t>Уровень расчетной бюджетной обеспеченности</t>
  </si>
  <si>
    <t>Дотация из Районного фонда финансовой поддержки поселений по бюджетной обеспеченности</t>
  </si>
  <si>
    <t>Итого дотация из районного фонда финансовой поддержки поселений</t>
  </si>
  <si>
    <t>Дефицит после дотаций из Районного фонда финансовой поддержки поселений</t>
  </si>
  <si>
    <t>Дотация из районного фонда сбалансированности бюджетов поселений</t>
  </si>
  <si>
    <t>Загс</t>
  </si>
  <si>
    <t>Военкомат</t>
  </si>
  <si>
    <t>Итого закрепленных доходов</t>
  </si>
  <si>
    <t>Райсовет</t>
  </si>
  <si>
    <t>Главы</t>
  </si>
  <si>
    <t>Бухгалтерия</t>
  </si>
  <si>
    <t>Киносеть</t>
  </si>
  <si>
    <t>Госпошлина</t>
  </si>
  <si>
    <t>Неналоговые доходы</t>
  </si>
  <si>
    <t>Резервный фонд</t>
  </si>
  <si>
    <t>итого</t>
  </si>
  <si>
    <t>расходы</t>
  </si>
  <si>
    <t>доходы</t>
  </si>
  <si>
    <t>сельских и городских поселений по Алексеевскому району на 2016 год</t>
  </si>
  <si>
    <t>Балансировка 2016 год</t>
  </si>
  <si>
    <t>Алексеевский район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</si>
</sst>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"/>
    <numFmt numFmtId="172" formatCode="#,##0.00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-* #,##0.00\ &quot;р.&quot;_-;\-* #,##0.00\ &quot;р.&quot;_-;_-* &quot;-&quot;??\ &quot;р.&quot;_-;_-@_-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5" formatCode="_-* #,##0\ _р_._-;\-* #,##0\ _р_._-;_-* &quot;-&quot;\ _р_._-;_-@_-"/>
    <numFmt numFmtId="186" formatCode="#,##0.0&quot;р.&quot;"/>
    <numFmt numFmtId="187" formatCode="#,##0.0000"/>
    <numFmt numFmtId="188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188" fontId="4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0" xfId="6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/>
    </xf>
    <xf numFmtId="0" fontId="4" fillId="0" borderId="10" xfId="0" applyFont="1" applyBorder="1" applyAlignment="1">
      <alignment textRotation="90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188" fontId="4" fillId="0" borderId="12" xfId="6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textRotation="90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2" xfId="0" applyFont="1" applyBorder="1" applyAlignment="1">
      <alignment textRotation="9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33" sqref="R33"/>
    </sheetView>
  </sheetViews>
  <sheetFormatPr defaultColWidth="9.00390625" defaultRowHeight="12.75"/>
  <cols>
    <col min="1" max="1" width="2.875" style="22" customWidth="1"/>
    <col min="2" max="2" width="19.625" style="22" customWidth="1"/>
    <col min="3" max="3" width="6.375" style="22" customWidth="1"/>
    <col min="4" max="4" width="8.25390625" style="22" customWidth="1"/>
    <col min="5" max="5" width="10.00390625" style="22" customWidth="1"/>
    <col min="6" max="6" width="9.625" style="22" customWidth="1"/>
    <col min="7" max="7" width="7.625" style="22" customWidth="1"/>
    <col min="8" max="8" width="6.625" style="22" customWidth="1"/>
    <col min="9" max="9" width="8.75390625" style="22" customWidth="1"/>
    <col min="10" max="10" width="8.375" style="22" customWidth="1"/>
    <col min="11" max="11" width="8.25390625" style="22" customWidth="1"/>
    <col min="12" max="12" width="7.375" style="22" customWidth="1"/>
    <col min="13" max="13" width="6.125" style="22" customWidth="1"/>
    <col min="14" max="15" width="7.625" style="22" customWidth="1"/>
    <col min="16" max="16" width="5.75390625" style="22" customWidth="1"/>
    <col min="17" max="17" width="8.625" style="22" customWidth="1"/>
    <col min="18" max="18" width="8.00390625" style="22" customWidth="1"/>
    <col min="19" max="19" width="4.75390625" style="22" customWidth="1"/>
    <col min="20" max="20" width="8.875" style="22" customWidth="1"/>
    <col min="21" max="21" width="4.25390625" style="22" customWidth="1"/>
    <col min="22" max="22" width="7.25390625" style="22" customWidth="1"/>
    <col min="23" max="16384" width="9.125" style="22" customWidth="1"/>
  </cols>
  <sheetData>
    <row r="1" spans="4:17" ht="18.75">
      <c r="D1" s="23"/>
      <c r="E1" s="23"/>
      <c r="F1" s="23"/>
      <c r="G1" s="23"/>
      <c r="H1" s="23" t="s">
        <v>35</v>
      </c>
      <c r="I1" s="23"/>
      <c r="J1" s="23"/>
      <c r="M1" s="23"/>
      <c r="N1" s="23"/>
      <c r="O1" s="23"/>
      <c r="P1" s="23"/>
      <c r="Q1" s="23"/>
    </row>
    <row r="2" spans="3:17" ht="18.75">
      <c r="C2" s="23" t="s">
        <v>74</v>
      </c>
      <c r="D2" s="23"/>
      <c r="E2" s="23"/>
      <c r="F2" s="23"/>
      <c r="G2" s="23"/>
      <c r="H2" s="23"/>
      <c r="I2" s="23"/>
      <c r="J2" s="23"/>
      <c r="M2" s="23"/>
      <c r="N2" s="23"/>
      <c r="O2" s="23"/>
      <c r="P2" s="23"/>
      <c r="Q2" s="23"/>
    </row>
    <row r="4" spans="2:9" ht="13.5" thickBot="1">
      <c r="B4" s="24"/>
      <c r="C4" s="24"/>
      <c r="D4" s="24"/>
      <c r="E4" s="24"/>
      <c r="F4" s="24"/>
      <c r="G4" s="24"/>
      <c r="H4" s="24"/>
      <c r="I4" s="24"/>
    </row>
    <row r="5" spans="1:22" ht="13.5" customHeight="1">
      <c r="A5" s="66"/>
      <c r="B5" s="70" t="s">
        <v>0</v>
      </c>
      <c r="C5" s="67" t="s">
        <v>23</v>
      </c>
      <c r="D5" s="68" t="s">
        <v>24</v>
      </c>
      <c r="E5" s="69"/>
      <c r="F5" s="69"/>
      <c r="G5" s="69"/>
      <c r="H5" s="69"/>
      <c r="I5" s="69"/>
      <c r="J5" s="63" t="s">
        <v>63</v>
      </c>
      <c r="K5" s="65" t="s">
        <v>34</v>
      </c>
      <c r="L5" s="65"/>
      <c r="M5" s="65"/>
      <c r="N5" s="65"/>
      <c r="O5" s="65"/>
      <c r="P5" s="65"/>
      <c r="Q5" s="65"/>
      <c r="R5" s="65"/>
      <c r="S5" s="65"/>
      <c r="T5" s="63" t="s">
        <v>33</v>
      </c>
      <c r="U5" s="61" t="s">
        <v>61</v>
      </c>
      <c r="V5" s="62" t="s">
        <v>62</v>
      </c>
    </row>
    <row r="6" spans="1:22" ht="12.75" customHeight="1" hidden="1">
      <c r="A6" s="66"/>
      <c r="B6" s="70"/>
      <c r="C6" s="67"/>
      <c r="D6" s="40"/>
      <c r="E6" s="40"/>
      <c r="F6" s="40"/>
      <c r="G6" s="40"/>
      <c r="H6" s="40"/>
      <c r="I6" s="40"/>
      <c r="J6" s="64"/>
      <c r="K6" s="49"/>
      <c r="L6" s="41"/>
      <c r="M6" s="41"/>
      <c r="N6" s="41"/>
      <c r="O6" s="41"/>
      <c r="P6" s="41"/>
      <c r="Q6" s="41"/>
      <c r="R6" s="41"/>
      <c r="S6" s="55"/>
      <c r="T6" s="64"/>
      <c r="U6" s="61"/>
      <c r="V6" s="62"/>
    </row>
    <row r="7" spans="1:22" ht="92.25" customHeight="1">
      <c r="A7" s="66"/>
      <c r="B7" s="70"/>
      <c r="C7" s="67"/>
      <c r="D7" s="42" t="s">
        <v>25</v>
      </c>
      <c r="E7" s="42" t="s">
        <v>26</v>
      </c>
      <c r="F7" s="42" t="s">
        <v>27</v>
      </c>
      <c r="G7" s="39" t="s">
        <v>68</v>
      </c>
      <c r="H7" s="43" t="s">
        <v>69</v>
      </c>
      <c r="I7" s="44" t="s">
        <v>28</v>
      </c>
      <c r="J7" s="64"/>
      <c r="K7" s="50" t="s">
        <v>29</v>
      </c>
      <c r="L7" s="45" t="s">
        <v>70</v>
      </c>
      <c r="M7" s="45" t="s">
        <v>64</v>
      </c>
      <c r="N7" s="45" t="s">
        <v>65</v>
      </c>
      <c r="O7" s="45" t="s">
        <v>66</v>
      </c>
      <c r="P7" s="45" t="s">
        <v>67</v>
      </c>
      <c r="Q7" s="45" t="s">
        <v>30</v>
      </c>
      <c r="R7" s="45" t="s">
        <v>31</v>
      </c>
      <c r="S7" s="56" t="s">
        <v>32</v>
      </c>
      <c r="T7" s="64"/>
      <c r="U7" s="61"/>
      <c r="V7" s="62"/>
    </row>
    <row r="8" spans="1:22" ht="12.75">
      <c r="A8" s="25"/>
      <c r="B8" s="26" t="s">
        <v>2</v>
      </c>
      <c r="C8" s="25"/>
      <c r="D8" s="25"/>
      <c r="E8" s="25"/>
      <c r="F8" s="25"/>
      <c r="G8" s="27"/>
      <c r="H8" s="27"/>
      <c r="I8" s="27"/>
      <c r="J8" s="53"/>
      <c r="K8" s="51"/>
      <c r="L8" s="25"/>
      <c r="M8" s="25"/>
      <c r="N8" s="25"/>
      <c r="O8" s="25"/>
      <c r="P8" s="25"/>
      <c r="Q8" s="25"/>
      <c r="R8" s="25"/>
      <c r="S8" s="27"/>
      <c r="T8" s="53"/>
      <c r="U8" s="51"/>
      <c r="V8" s="25"/>
    </row>
    <row r="9" spans="1:22" ht="12.75">
      <c r="A9" s="25"/>
      <c r="C9" s="25"/>
      <c r="D9" s="25"/>
      <c r="E9" s="25"/>
      <c r="F9" s="25"/>
      <c r="G9" s="27"/>
      <c r="H9" s="27"/>
      <c r="I9" s="27"/>
      <c r="J9" s="53"/>
      <c r="K9" s="51"/>
      <c r="L9" s="25"/>
      <c r="M9" s="25"/>
      <c r="N9" s="25"/>
      <c r="O9" s="25"/>
      <c r="P9" s="25"/>
      <c r="Q9" s="25"/>
      <c r="R9" s="25"/>
      <c r="S9" s="27"/>
      <c r="T9" s="53"/>
      <c r="U9" s="51"/>
      <c r="V9" s="25"/>
    </row>
    <row r="10" spans="1:22" ht="12.75">
      <c r="A10" s="22">
        <v>1</v>
      </c>
      <c r="B10" s="25" t="s">
        <v>4</v>
      </c>
      <c r="C10" s="25">
        <v>2629</v>
      </c>
      <c r="D10" s="34">
        <v>640</v>
      </c>
      <c r="E10" s="35">
        <v>184</v>
      </c>
      <c r="F10" s="37">
        <v>641</v>
      </c>
      <c r="G10" s="35">
        <v>10</v>
      </c>
      <c r="H10" s="35"/>
      <c r="I10" s="46">
        <v>9</v>
      </c>
      <c r="J10" s="53">
        <f>SUM(D10:I10)</f>
        <v>1484</v>
      </c>
      <c r="K10" s="51">
        <v>934.1</v>
      </c>
      <c r="L10" s="25">
        <v>57</v>
      </c>
      <c r="M10" s="25"/>
      <c r="N10" s="25">
        <v>426.8</v>
      </c>
      <c r="O10" s="25">
        <v>261.1</v>
      </c>
      <c r="P10" s="25"/>
      <c r="Q10" s="25">
        <v>2513.8</v>
      </c>
      <c r="R10" s="25">
        <v>1226.8</v>
      </c>
      <c r="S10" s="27"/>
      <c r="T10" s="53">
        <f>SUM(K10:S10)</f>
        <v>5419.6</v>
      </c>
      <c r="U10" s="60">
        <v>1</v>
      </c>
      <c r="V10" s="28">
        <v>190.7</v>
      </c>
    </row>
    <row r="11" spans="1:22" ht="12.75">
      <c r="A11" s="25">
        <v>2</v>
      </c>
      <c r="B11" s="25" t="s">
        <v>5</v>
      </c>
      <c r="C11" s="25">
        <v>862</v>
      </c>
      <c r="D11" s="34">
        <v>144</v>
      </c>
      <c r="E11" s="35">
        <v>60</v>
      </c>
      <c r="F11" s="37">
        <v>330</v>
      </c>
      <c r="G11" s="35">
        <v>4</v>
      </c>
      <c r="H11" s="35"/>
      <c r="I11" s="46"/>
      <c r="J11" s="53">
        <f aca="true" t="shared" si="0" ref="J11:J30">SUM(D11:I11)</f>
        <v>538</v>
      </c>
      <c r="K11" s="51">
        <v>452.4</v>
      </c>
      <c r="L11" s="25">
        <v>27</v>
      </c>
      <c r="M11" s="25"/>
      <c r="N11" s="25">
        <v>422.2</v>
      </c>
      <c r="O11" s="25">
        <v>230.6</v>
      </c>
      <c r="P11" s="25"/>
      <c r="Q11" s="25">
        <v>410.3</v>
      </c>
      <c r="R11" s="25">
        <v>956.7</v>
      </c>
      <c r="S11" s="27"/>
      <c r="T11" s="53">
        <f aca="true" t="shared" si="1" ref="T11:T29">SUM(K11:S11)</f>
        <v>2499.2</v>
      </c>
      <c r="U11" s="60">
        <v>0.5</v>
      </c>
      <c r="V11" s="28">
        <v>80.6</v>
      </c>
    </row>
    <row r="12" spans="1:22" ht="12.75">
      <c r="A12" s="25">
        <v>3</v>
      </c>
      <c r="B12" s="25" t="s">
        <v>6</v>
      </c>
      <c r="C12" s="25">
        <v>688</v>
      </c>
      <c r="D12" s="34">
        <v>186</v>
      </c>
      <c r="E12" s="35">
        <v>111</v>
      </c>
      <c r="F12" s="37">
        <v>407</v>
      </c>
      <c r="G12" s="35">
        <v>4</v>
      </c>
      <c r="H12" s="35"/>
      <c r="I12" s="46">
        <v>9</v>
      </c>
      <c r="J12" s="53">
        <f t="shared" si="0"/>
        <v>717</v>
      </c>
      <c r="K12" s="51">
        <v>280.1</v>
      </c>
      <c r="L12" s="25">
        <v>18</v>
      </c>
      <c r="M12" s="25"/>
      <c r="N12" s="25">
        <v>395.7</v>
      </c>
      <c r="O12" s="25">
        <v>229.3</v>
      </c>
      <c r="P12" s="25"/>
      <c r="Q12" s="25">
        <v>357</v>
      </c>
      <c r="R12" s="25">
        <v>493</v>
      </c>
      <c r="S12" s="27"/>
      <c r="T12" s="53">
        <f t="shared" si="1"/>
        <v>1773.1</v>
      </c>
      <c r="U12" s="60">
        <v>0.5</v>
      </c>
      <c r="V12" s="28">
        <v>80.6</v>
      </c>
    </row>
    <row r="13" spans="1:22" ht="12.75">
      <c r="A13" s="25">
        <v>4</v>
      </c>
      <c r="B13" s="25" t="s">
        <v>7</v>
      </c>
      <c r="C13" s="25">
        <v>993</v>
      </c>
      <c r="D13" s="34">
        <v>372</v>
      </c>
      <c r="E13" s="35">
        <v>104</v>
      </c>
      <c r="F13" s="38">
        <v>776</v>
      </c>
      <c r="G13" s="35">
        <v>4</v>
      </c>
      <c r="H13" s="35"/>
      <c r="I13" s="46">
        <v>42</v>
      </c>
      <c r="J13" s="53">
        <f t="shared" si="0"/>
        <v>1298</v>
      </c>
      <c r="K13" s="51">
        <v>305.2</v>
      </c>
      <c r="L13" s="25">
        <v>23</v>
      </c>
      <c r="M13" s="25"/>
      <c r="N13" s="25">
        <v>386.8</v>
      </c>
      <c r="O13" s="25">
        <v>220.1</v>
      </c>
      <c r="P13" s="25"/>
      <c r="Q13" s="25">
        <v>372.4</v>
      </c>
      <c r="R13" s="25">
        <v>1007.9</v>
      </c>
      <c r="S13" s="27"/>
      <c r="T13" s="53">
        <f t="shared" si="1"/>
        <v>2315.4</v>
      </c>
      <c r="U13" s="60">
        <v>0.5</v>
      </c>
      <c r="V13" s="28">
        <v>75.7</v>
      </c>
    </row>
    <row r="14" spans="1:22" ht="12.75">
      <c r="A14" s="25">
        <v>5</v>
      </c>
      <c r="B14" s="25" t="s">
        <v>8</v>
      </c>
      <c r="C14" s="25">
        <v>395</v>
      </c>
      <c r="D14" s="34">
        <v>42</v>
      </c>
      <c r="E14" s="35">
        <v>25</v>
      </c>
      <c r="F14" s="38">
        <v>432</v>
      </c>
      <c r="G14" s="35">
        <v>2</v>
      </c>
      <c r="H14" s="35"/>
      <c r="I14" s="46"/>
      <c r="J14" s="53">
        <f t="shared" si="0"/>
        <v>501</v>
      </c>
      <c r="K14" s="51">
        <v>319.5</v>
      </c>
      <c r="L14" s="25">
        <v>17</v>
      </c>
      <c r="M14" s="25"/>
      <c r="N14" s="25">
        <v>386.8</v>
      </c>
      <c r="O14" s="25">
        <v>228.3</v>
      </c>
      <c r="P14" s="25"/>
      <c r="Q14" s="25">
        <v>317.8</v>
      </c>
      <c r="R14" s="25">
        <v>384.9</v>
      </c>
      <c r="S14" s="27"/>
      <c r="T14" s="53">
        <f t="shared" si="1"/>
        <v>1654.2999999999997</v>
      </c>
      <c r="U14" s="60">
        <v>0.5</v>
      </c>
      <c r="V14" s="28">
        <v>80.6</v>
      </c>
    </row>
    <row r="15" spans="1:22" ht="12.75">
      <c r="A15" s="25">
        <v>6</v>
      </c>
      <c r="B15" s="25" t="s">
        <v>9</v>
      </c>
      <c r="C15" s="25">
        <v>692</v>
      </c>
      <c r="D15" s="34">
        <v>100</v>
      </c>
      <c r="E15" s="35">
        <v>22</v>
      </c>
      <c r="F15" s="38">
        <v>426</v>
      </c>
      <c r="G15" s="35">
        <v>4</v>
      </c>
      <c r="H15" s="35"/>
      <c r="I15" s="46"/>
      <c r="J15" s="53">
        <f t="shared" si="0"/>
        <v>552</v>
      </c>
      <c r="K15" s="51">
        <v>362.4</v>
      </c>
      <c r="L15" s="25">
        <v>21</v>
      </c>
      <c r="M15" s="25"/>
      <c r="N15" s="25">
        <v>422.2</v>
      </c>
      <c r="O15" s="25">
        <v>241.4</v>
      </c>
      <c r="P15" s="25"/>
      <c r="Q15" s="25">
        <v>359</v>
      </c>
      <c r="R15" s="25">
        <v>840.1</v>
      </c>
      <c r="S15" s="27"/>
      <c r="T15" s="53">
        <f t="shared" si="1"/>
        <v>2246.1</v>
      </c>
      <c r="U15" s="60">
        <v>0.5</v>
      </c>
      <c r="V15" s="28">
        <v>80.7</v>
      </c>
    </row>
    <row r="16" spans="1:22" ht="12.75">
      <c r="A16" s="25">
        <v>7</v>
      </c>
      <c r="B16" s="25" t="s">
        <v>10</v>
      </c>
      <c r="C16" s="25">
        <v>446</v>
      </c>
      <c r="D16" s="34">
        <v>150</v>
      </c>
      <c r="E16" s="35">
        <v>33</v>
      </c>
      <c r="F16" s="38">
        <v>114</v>
      </c>
      <c r="G16" s="35">
        <v>2</v>
      </c>
      <c r="H16" s="35"/>
      <c r="I16" s="46"/>
      <c r="J16" s="53">
        <f t="shared" si="0"/>
        <v>299</v>
      </c>
      <c r="K16" s="51">
        <v>296.2</v>
      </c>
      <c r="L16" s="25">
        <v>15</v>
      </c>
      <c r="M16" s="25"/>
      <c r="N16" s="25">
        <v>373.5</v>
      </c>
      <c r="O16" s="25">
        <v>220.1</v>
      </c>
      <c r="P16" s="25"/>
      <c r="Q16" s="25">
        <v>308.1</v>
      </c>
      <c r="R16" s="25">
        <v>330.8</v>
      </c>
      <c r="S16" s="27"/>
      <c r="T16" s="53">
        <f t="shared" si="1"/>
        <v>1543.7</v>
      </c>
      <c r="U16" s="60">
        <v>0.5</v>
      </c>
      <c r="V16" s="28">
        <v>77.8</v>
      </c>
    </row>
    <row r="17" spans="1:22" ht="12.75">
      <c r="A17" s="25">
        <v>8</v>
      </c>
      <c r="B17" s="25" t="s">
        <v>11</v>
      </c>
      <c r="C17" s="25">
        <v>295</v>
      </c>
      <c r="D17" s="34">
        <v>40</v>
      </c>
      <c r="E17" s="35">
        <v>16</v>
      </c>
      <c r="F17" s="38">
        <v>146</v>
      </c>
      <c r="G17" s="35">
        <v>2</v>
      </c>
      <c r="H17" s="35"/>
      <c r="I17" s="46"/>
      <c r="J17" s="53">
        <f t="shared" si="0"/>
        <v>204</v>
      </c>
      <c r="K17" s="51">
        <v>314.3</v>
      </c>
      <c r="L17" s="25">
        <v>15</v>
      </c>
      <c r="M17" s="25"/>
      <c r="N17" s="25">
        <v>395.7</v>
      </c>
      <c r="O17" s="25">
        <v>238.4</v>
      </c>
      <c r="P17" s="25"/>
      <c r="Q17" s="25">
        <v>154.8</v>
      </c>
      <c r="R17" s="25">
        <v>485</v>
      </c>
      <c r="S17" s="27"/>
      <c r="T17" s="53">
        <f t="shared" si="1"/>
        <v>1603.2</v>
      </c>
      <c r="U17" s="60">
        <v>0.5</v>
      </c>
      <c r="V17" s="28">
        <v>77.8</v>
      </c>
    </row>
    <row r="18" spans="1:22" ht="12.75">
      <c r="A18" s="25">
        <v>9</v>
      </c>
      <c r="B18" s="25" t="s">
        <v>12</v>
      </c>
      <c r="C18" s="25">
        <v>704</v>
      </c>
      <c r="D18" s="34">
        <v>102</v>
      </c>
      <c r="E18" s="35">
        <v>41</v>
      </c>
      <c r="F18" s="37">
        <v>235</v>
      </c>
      <c r="G18" s="35">
        <v>4</v>
      </c>
      <c r="H18" s="35"/>
      <c r="I18" s="46"/>
      <c r="J18" s="53">
        <f t="shared" si="0"/>
        <v>382</v>
      </c>
      <c r="K18" s="51">
        <v>358</v>
      </c>
      <c r="L18" s="25">
        <v>20</v>
      </c>
      <c r="M18" s="25"/>
      <c r="N18" s="25">
        <v>395.7</v>
      </c>
      <c r="O18" s="25">
        <v>237.4</v>
      </c>
      <c r="P18" s="25"/>
      <c r="Q18" s="25">
        <v>327.2</v>
      </c>
      <c r="R18" s="25">
        <v>1351.1</v>
      </c>
      <c r="S18" s="27"/>
      <c r="T18" s="53">
        <f t="shared" si="1"/>
        <v>2689.3999999999996</v>
      </c>
      <c r="U18" s="60">
        <v>0.5</v>
      </c>
      <c r="V18" s="28">
        <v>81.7</v>
      </c>
    </row>
    <row r="19" spans="1:22" ht="12.75">
      <c r="A19" s="25">
        <v>10</v>
      </c>
      <c r="B19" s="25" t="s">
        <v>13</v>
      </c>
      <c r="C19" s="25">
        <v>873</v>
      </c>
      <c r="D19" s="34">
        <v>50</v>
      </c>
      <c r="E19" s="35">
        <v>160</v>
      </c>
      <c r="F19" s="37">
        <v>607</v>
      </c>
      <c r="G19" s="35">
        <v>2</v>
      </c>
      <c r="H19" s="35"/>
      <c r="I19" s="46"/>
      <c r="J19" s="53">
        <f t="shared" si="0"/>
        <v>819</v>
      </c>
      <c r="K19" s="51">
        <v>314</v>
      </c>
      <c r="L19" s="25">
        <v>16</v>
      </c>
      <c r="M19" s="25"/>
      <c r="N19" s="25">
        <v>395.7</v>
      </c>
      <c r="O19" s="25">
        <v>221.6</v>
      </c>
      <c r="P19" s="25"/>
      <c r="Q19" s="25">
        <v>320.5</v>
      </c>
      <c r="R19" s="25">
        <v>435</v>
      </c>
      <c r="S19" s="27"/>
      <c r="T19" s="53">
        <f t="shared" si="1"/>
        <v>1702.8000000000002</v>
      </c>
      <c r="U19" s="60">
        <v>0.5</v>
      </c>
      <c r="V19" s="28">
        <v>74.2</v>
      </c>
    </row>
    <row r="20" spans="1:22" ht="12.75">
      <c r="A20" s="25">
        <v>11</v>
      </c>
      <c r="B20" s="25" t="s">
        <v>14</v>
      </c>
      <c r="C20" s="25">
        <v>408</v>
      </c>
      <c r="D20" s="34">
        <v>140</v>
      </c>
      <c r="E20" s="35">
        <v>16</v>
      </c>
      <c r="F20" s="37">
        <v>282</v>
      </c>
      <c r="G20" s="35">
        <v>2</v>
      </c>
      <c r="H20" s="35"/>
      <c r="I20" s="46"/>
      <c r="J20" s="53">
        <f t="shared" si="0"/>
        <v>440</v>
      </c>
      <c r="K20" s="51">
        <v>341.7</v>
      </c>
      <c r="L20" s="25">
        <v>13</v>
      </c>
      <c r="M20" s="25"/>
      <c r="N20" s="25">
        <v>395.7</v>
      </c>
      <c r="O20" s="25">
        <v>239.4</v>
      </c>
      <c r="P20" s="25"/>
      <c r="Q20" s="25">
        <v>161.3</v>
      </c>
      <c r="R20" s="25">
        <v>275.5</v>
      </c>
      <c r="S20" s="27"/>
      <c r="T20" s="53">
        <f t="shared" si="1"/>
        <v>1426.6</v>
      </c>
      <c r="U20" s="60">
        <v>0.5</v>
      </c>
      <c r="V20" s="28">
        <v>75.3</v>
      </c>
    </row>
    <row r="21" spans="1:22" ht="12.75">
      <c r="A21" s="25">
        <v>12</v>
      </c>
      <c r="B21" s="25" t="s">
        <v>15</v>
      </c>
      <c r="C21" s="25">
        <v>887</v>
      </c>
      <c r="D21" s="34">
        <v>120</v>
      </c>
      <c r="E21" s="35">
        <v>75</v>
      </c>
      <c r="F21" s="37">
        <v>301</v>
      </c>
      <c r="G21" s="35">
        <v>4</v>
      </c>
      <c r="H21" s="35"/>
      <c r="I21" s="46"/>
      <c r="J21" s="53">
        <f t="shared" si="0"/>
        <v>500</v>
      </c>
      <c r="K21" s="51">
        <v>396.7</v>
      </c>
      <c r="L21" s="25">
        <v>23</v>
      </c>
      <c r="M21" s="25"/>
      <c r="N21" s="25">
        <v>395.7</v>
      </c>
      <c r="O21" s="25">
        <v>227.6</v>
      </c>
      <c r="P21" s="25"/>
      <c r="Q21" s="25">
        <v>294.8</v>
      </c>
      <c r="R21" s="25">
        <v>1016.9</v>
      </c>
      <c r="S21" s="27"/>
      <c r="T21" s="53">
        <f t="shared" si="1"/>
        <v>2354.7</v>
      </c>
      <c r="U21" s="60">
        <v>0.5</v>
      </c>
      <c r="V21" s="28">
        <v>80.6</v>
      </c>
    </row>
    <row r="22" spans="1:22" ht="12.75">
      <c r="A22" s="25">
        <v>13</v>
      </c>
      <c r="B22" s="25" t="s">
        <v>16</v>
      </c>
      <c r="C22" s="25">
        <v>557</v>
      </c>
      <c r="D22" s="34">
        <v>96</v>
      </c>
      <c r="E22" s="35">
        <v>58</v>
      </c>
      <c r="F22" s="37">
        <v>253</v>
      </c>
      <c r="G22" s="35">
        <v>4</v>
      </c>
      <c r="H22" s="35"/>
      <c r="I22" s="46">
        <v>8</v>
      </c>
      <c r="J22" s="53">
        <f t="shared" si="0"/>
        <v>419</v>
      </c>
      <c r="K22" s="51">
        <v>309.5</v>
      </c>
      <c r="L22" s="25">
        <v>17</v>
      </c>
      <c r="M22" s="25"/>
      <c r="N22" s="25">
        <v>395.7</v>
      </c>
      <c r="O22" s="25">
        <v>221.1</v>
      </c>
      <c r="P22" s="25"/>
      <c r="Q22" s="25">
        <v>296.9</v>
      </c>
      <c r="R22" s="25">
        <v>488</v>
      </c>
      <c r="S22" s="27"/>
      <c r="T22" s="53">
        <f t="shared" si="1"/>
        <v>1728.2</v>
      </c>
      <c r="U22" s="60">
        <v>0.5</v>
      </c>
      <c r="V22" s="28">
        <v>80.6</v>
      </c>
    </row>
    <row r="23" spans="1:22" ht="12.75">
      <c r="A23" s="25">
        <v>14</v>
      </c>
      <c r="B23" s="25" t="s">
        <v>17</v>
      </c>
      <c r="C23" s="25">
        <v>447</v>
      </c>
      <c r="D23" s="34">
        <v>90</v>
      </c>
      <c r="E23" s="35">
        <v>36</v>
      </c>
      <c r="F23" s="37">
        <v>210</v>
      </c>
      <c r="G23" s="35">
        <v>4</v>
      </c>
      <c r="H23" s="35"/>
      <c r="I23" s="46">
        <v>3</v>
      </c>
      <c r="J23" s="53">
        <f t="shared" si="0"/>
        <v>343</v>
      </c>
      <c r="K23" s="51">
        <v>328.9</v>
      </c>
      <c r="L23" s="25">
        <v>16</v>
      </c>
      <c r="M23" s="25"/>
      <c r="N23" s="25">
        <v>373.5</v>
      </c>
      <c r="O23" s="25">
        <v>228.3</v>
      </c>
      <c r="P23" s="25"/>
      <c r="Q23" s="25">
        <v>174.9</v>
      </c>
      <c r="R23" s="25">
        <v>317</v>
      </c>
      <c r="S23" s="27"/>
      <c r="T23" s="53">
        <f t="shared" si="1"/>
        <v>1438.6000000000001</v>
      </c>
      <c r="U23" s="60">
        <v>0.5</v>
      </c>
      <c r="V23" s="28">
        <v>80.6</v>
      </c>
    </row>
    <row r="24" spans="1:22" ht="12.75">
      <c r="A24" s="25">
        <v>15</v>
      </c>
      <c r="B24" s="25" t="s">
        <v>18</v>
      </c>
      <c r="C24" s="25">
        <v>650</v>
      </c>
      <c r="D24" s="34">
        <v>130</v>
      </c>
      <c r="E24" s="35">
        <v>33</v>
      </c>
      <c r="F24" s="37">
        <v>522</v>
      </c>
      <c r="G24" s="35">
        <v>4</v>
      </c>
      <c r="H24" s="35"/>
      <c r="I24" s="46"/>
      <c r="J24" s="53">
        <f t="shared" si="0"/>
        <v>689</v>
      </c>
      <c r="K24" s="51">
        <v>324.5</v>
      </c>
      <c r="L24" s="25">
        <v>19</v>
      </c>
      <c r="M24" s="25"/>
      <c r="N24" s="25">
        <v>404.5</v>
      </c>
      <c r="O24" s="25">
        <v>237.4</v>
      </c>
      <c r="P24" s="25"/>
      <c r="Q24" s="25">
        <v>420</v>
      </c>
      <c r="R24" s="25">
        <v>1078.4</v>
      </c>
      <c r="S24" s="27"/>
      <c r="T24" s="53">
        <f t="shared" si="1"/>
        <v>2483.8</v>
      </c>
      <c r="U24" s="60">
        <v>0.5</v>
      </c>
      <c r="V24" s="28">
        <v>80.6</v>
      </c>
    </row>
    <row r="25" spans="1:22" ht="12.75">
      <c r="A25" s="25">
        <v>16</v>
      </c>
      <c r="B25" s="25" t="s">
        <v>19</v>
      </c>
      <c r="C25" s="25">
        <v>696</v>
      </c>
      <c r="D25" s="34">
        <v>140</v>
      </c>
      <c r="E25" s="35">
        <v>56</v>
      </c>
      <c r="F25" s="37">
        <v>521</v>
      </c>
      <c r="G25" s="35">
        <v>4</v>
      </c>
      <c r="H25" s="35"/>
      <c r="I25" s="46"/>
      <c r="J25" s="53">
        <f t="shared" si="0"/>
        <v>721</v>
      </c>
      <c r="K25" s="51">
        <v>341.4</v>
      </c>
      <c r="L25" s="25">
        <v>16</v>
      </c>
      <c r="M25" s="25"/>
      <c r="N25" s="25">
        <v>386.8</v>
      </c>
      <c r="O25" s="25">
        <v>237.4</v>
      </c>
      <c r="P25" s="25"/>
      <c r="Q25" s="25">
        <v>321.8</v>
      </c>
      <c r="R25" s="25">
        <v>737.9</v>
      </c>
      <c r="S25" s="27"/>
      <c r="T25" s="53">
        <f t="shared" si="1"/>
        <v>2041.3000000000002</v>
      </c>
      <c r="U25" s="60">
        <v>0.5</v>
      </c>
      <c r="V25" s="28">
        <v>75.7</v>
      </c>
    </row>
    <row r="26" spans="1:22" ht="12.75">
      <c r="A26" s="28">
        <v>17</v>
      </c>
      <c r="B26" s="25" t="s">
        <v>20</v>
      </c>
      <c r="C26" s="25">
        <v>761</v>
      </c>
      <c r="D26" s="34">
        <v>218</v>
      </c>
      <c r="E26" s="35">
        <v>87</v>
      </c>
      <c r="F26" s="37">
        <v>246</v>
      </c>
      <c r="G26" s="35">
        <v>4</v>
      </c>
      <c r="H26" s="35"/>
      <c r="I26" s="46">
        <v>336</v>
      </c>
      <c r="J26" s="53">
        <f t="shared" si="0"/>
        <v>891</v>
      </c>
      <c r="K26" s="51">
        <v>424.9</v>
      </c>
      <c r="L26" s="25">
        <v>22</v>
      </c>
      <c r="M26" s="25"/>
      <c r="N26" s="25">
        <v>422.2</v>
      </c>
      <c r="O26" s="25">
        <v>217.1</v>
      </c>
      <c r="P26" s="25"/>
      <c r="Q26" s="25">
        <v>418.6</v>
      </c>
      <c r="R26" s="25">
        <v>777.9</v>
      </c>
      <c r="S26" s="27"/>
      <c r="T26" s="53">
        <f t="shared" si="1"/>
        <v>2282.7</v>
      </c>
      <c r="U26" s="60">
        <v>0.5</v>
      </c>
      <c r="V26" s="28">
        <v>80.6</v>
      </c>
    </row>
    <row r="27" spans="1:22" ht="12.75">
      <c r="A27" s="28">
        <v>18</v>
      </c>
      <c r="B27" s="25" t="s">
        <v>21</v>
      </c>
      <c r="C27" s="25">
        <v>755</v>
      </c>
      <c r="D27" s="34">
        <v>132.7</v>
      </c>
      <c r="E27" s="35">
        <v>76</v>
      </c>
      <c r="F27" s="37">
        <v>356</v>
      </c>
      <c r="G27" s="35">
        <v>4</v>
      </c>
      <c r="H27" s="35"/>
      <c r="I27" s="46">
        <v>8</v>
      </c>
      <c r="J27" s="53">
        <f t="shared" si="0"/>
        <v>576.7</v>
      </c>
      <c r="K27" s="51">
        <v>382.2</v>
      </c>
      <c r="L27" s="25">
        <v>19</v>
      </c>
      <c r="M27" s="25"/>
      <c r="N27" s="25">
        <v>422.2</v>
      </c>
      <c r="O27" s="25">
        <v>235.4</v>
      </c>
      <c r="P27" s="25"/>
      <c r="Q27" s="25">
        <v>340.5</v>
      </c>
      <c r="R27" s="25">
        <v>501</v>
      </c>
      <c r="S27" s="27"/>
      <c r="T27" s="53">
        <f t="shared" si="1"/>
        <v>1900.3</v>
      </c>
      <c r="U27" s="60">
        <v>0.5</v>
      </c>
      <c r="V27" s="28">
        <v>80.6</v>
      </c>
    </row>
    <row r="28" spans="1:22" ht="12.75">
      <c r="A28" s="28">
        <v>19</v>
      </c>
      <c r="B28" s="25" t="s">
        <v>22</v>
      </c>
      <c r="C28" s="25">
        <v>613</v>
      </c>
      <c r="D28" s="34">
        <v>72</v>
      </c>
      <c r="E28" s="35">
        <v>26</v>
      </c>
      <c r="F28" s="37">
        <v>295</v>
      </c>
      <c r="G28" s="35">
        <v>4</v>
      </c>
      <c r="H28" s="35"/>
      <c r="I28" s="46">
        <v>10</v>
      </c>
      <c r="J28" s="53">
        <f t="shared" si="0"/>
        <v>407</v>
      </c>
      <c r="K28" s="51">
        <v>353.5</v>
      </c>
      <c r="L28" s="25">
        <v>16</v>
      </c>
      <c r="M28" s="25"/>
      <c r="N28" s="25">
        <v>395.7</v>
      </c>
      <c r="O28" s="25">
        <v>236.4</v>
      </c>
      <c r="P28" s="25"/>
      <c r="Q28" s="25">
        <v>257.2</v>
      </c>
      <c r="R28" s="25">
        <v>827</v>
      </c>
      <c r="S28" s="27"/>
      <c r="T28" s="53">
        <f t="shared" si="1"/>
        <v>2085.8</v>
      </c>
      <c r="U28" s="60">
        <v>0.5</v>
      </c>
      <c r="V28" s="28">
        <v>80.6</v>
      </c>
    </row>
    <row r="29" spans="1:22" ht="12.75">
      <c r="A29" s="28">
        <v>20</v>
      </c>
      <c r="B29" s="29" t="s">
        <v>3</v>
      </c>
      <c r="C29" s="25">
        <v>11677</v>
      </c>
      <c r="D29" s="34">
        <v>17053</v>
      </c>
      <c r="E29" s="34">
        <v>2104</v>
      </c>
      <c r="F29" s="34">
        <v>8900</v>
      </c>
      <c r="G29" s="34"/>
      <c r="H29" s="34">
        <v>900</v>
      </c>
      <c r="I29" s="47">
        <v>25</v>
      </c>
      <c r="J29" s="53">
        <f t="shared" si="0"/>
        <v>28982</v>
      </c>
      <c r="K29" s="51">
        <v>1273.9</v>
      </c>
      <c r="L29" s="25">
        <v>365</v>
      </c>
      <c r="M29" s="25">
        <v>476.9</v>
      </c>
      <c r="N29" s="25"/>
      <c r="O29" s="25">
        <v>387</v>
      </c>
      <c r="P29" s="25">
        <v>1294</v>
      </c>
      <c r="Q29" s="25">
        <v>35524.4</v>
      </c>
      <c r="R29" s="25">
        <v>953.9</v>
      </c>
      <c r="S29" s="57">
        <v>280</v>
      </c>
      <c r="T29" s="53">
        <f t="shared" si="1"/>
        <v>40555.100000000006</v>
      </c>
      <c r="U29" s="51"/>
      <c r="V29" s="25"/>
    </row>
    <row r="30" spans="1:22" s="30" customFormat="1" ht="13.5" thickBot="1">
      <c r="A30" s="26"/>
      <c r="B30" s="26" t="s">
        <v>1</v>
      </c>
      <c r="C30" s="36">
        <f>SUM(C8:C29)</f>
        <v>26028</v>
      </c>
      <c r="D30" s="36">
        <f aca="true" t="shared" si="2" ref="D30:V30">SUM(D8:D29)</f>
        <v>20017.7</v>
      </c>
      <c r="E30" s="36">
        <f t="shared" si="2"/>
        <v>3323</v>
      </c>
      <c r="F30" s="36">
        <f t="shared" si="2"/>
        <v>16000</v>
      </c>
      <c r="G30" s="36">
        <f t="shared" si="2"/>
        <v>72</v>
      </c>
      <c r="H30" s="36">
        <f t="shared" si="2"/>
        <v>900</v>
      </c>
      <c r="I30" s="48">
        <f t="shared" si="2"/>
        <v>450</v>
      </c>
      <c r="J30" s="54">
        <f t="shared" si="0"/>
        <v>40762.7</v>
      </c>
      <c r="K30" s="52">
        <f t="shared" si="2"/>
        <v>8413.4</v>
      </c>
      <c r="L30" s="26">
        <f>SUM(L10:L29)</f>
        <v>755</v>
      </c>
      <c r="M30" s="26">
        <f t="shared" si="2"/>
        <v>476.9</v>
      </c>
      <c r="N30" s="26">
        <f t="shared" si="2"/>
        <v>7593.0999999999985</v>
      </c>
      <c r="O30" s="26">
        <f t="shared" si="2"/>
        <v>4795.4</v>
      </c>
      <c r="P30" s="58">
        <f t="shared" si="2"/>
        <v>1294</v>
      </c>
      <c r="Q30" s="58">
        <f t="shared" si="2"/>
        <v>43651.3</v>
      </c>
      <c r="R30" s="58">
        <f t="shared" si="2"/>
        <v>14484.8</v>
      </c>
      <c r="S30" s="59">
        <f t="shared" si="2"/>
        <v>280</v>
      </c>
      <c r="T30" s="54">
        <f t="shared" si="2"/>
        <v>81743.90000000001</v>
      </c>
      <c r="U30" s="52">
        <f t="shared" si="2"/>
        <v>10</v>
      </c>
      <c r="V30" s="26">
        <f t="shared" si="2"/>
        <v>1615.5999999999995</v>
      </c>
    </row>
    <row r="32" spans="11:18" ht="12.75">
      <c r="K32" s="22">
        <f>K30+N30+M30-249.7-24.6</f>
        <v>16209.099999999997</v>
      </c>
      <c r="R32" s="22">
        <f>R30+P30</f>
        <v>15778.8</v>
      </c>
    </row>
  </sheetData>
  <sheetProtection/>
  <mergeCells count="9">
    <mergeCell ref="U5:U7"/>
    <mergeCell ref="V5:V7"/>
    <mergeCell ref="J5:J7"/>
    <mergeCell ref="T5:T7"/>
    <mergeCell ref="K5:S5"/>
    <mergeCell ref="A5:A7"/>
    <mergeCell ref="C5:C7"/>
    <mergeCell ref="D5:I5"/>
    <mergeCell ref="B5:B7"/>
  </mergeCells>
  <printOptions/>
  <pageMargins left="0.2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C22"/>
    </sheetView>
  </sheetViews>
  <sheetFormatPr defaultColWidth="9.00390625" defaultRowHeight="12.75"/>
  <cols>
    <col min="1" max="1" width="20.625" style="0" customWidth="1"/>
    <col min="2" max="2" width="14.25390625" style="0" customWidth="1"/>
    <col min="3" max="3" width="17.875" style="0" customWidth="1"/>
    <col min="5" max="5" width="14.125" style="0" customWidth="1"/>
    <col min="7" max="7" width="10.875" style="0" customWidth="1"/>
  </cols>
  <sheetData>
    <row r="1" ht="51.75" customHeight="1">
      <c r="B1" s="33" t="s">
        <v>75</v>
      </c>
    </row>
    <row r="2" spans="1:7" ht="105" customHeight="1">
      <c r="A2" s="1"/>
      <c r="B2" s="18" t="s">
        <v>51</v>
      </c>
      <c r="C2" s="18" t="s">
        <v>57</v>
      </c>
      <c r="D2" s="1" t="s">
        <v>71</v>
      </c>
      <c r="E2" s="18" t="s">
        <v>60</v>
      </c>
      <c r="F2" s="1" t="s">
        <v>73</v>
      </c>
      <c r="G2" s="1" t="s">
        <v>72</v>
      </c>
    </row>
    <row r="3" spans="1:7" ht="12.75">
      <c r="A3" s="25" t="s">
        <v>4</v>
      </c>
      <c r="B3" s="1">
        <v>35.1</v>
      </c>
      <c r="C3" s="1">
        <v>3898.5</v>
      </c>
      <c r="D3" s="1">
        <f>SUM(B3:C3)</f>
        <v>3933.6</v>
      </c>
      <c r="E3" s="1">
        <f>G3-B3-C3-F3</f>
        <v>2</v>
      </c>
      <c r="F3" s="1">
        <v>1484</v>
      </c>
      <c r="G3" s="1">
        <v>5419.6</v>
      </c>
    </row>
    <row r="4" spans="1:7" ht="12.75">
      <c r="A4" s="25" t="s">
        <v>5</v>
      </c>
      <c r="B4" s="1">
        <v>11.5</v>
      </c>
      <c r="C4" s="1">
        <v>1944.1</v>
      </c>
      <c r="D4" s="1">
        <f aca="true" t="shared" si="0" ref="D4:D22">SUM(B4:C4)</f>
        <v>1955.6</v>
      </c>
      <c r="E4" s="1">
        <f aca="true" t="shared" si="1" ref="E4:E22">G4-B4-C4-F4</f>
        <v>5.599999999999909</v>
      </c>
      <c r="F4" s="1">
        <v>538</v>
      </c>
      <c r="G4" s="1">
        <v>2499.2</v>
      </c>
    </row>
    <row r="5" spans="1:7" ht="12.75">
      <c r="A5" s="25" t="s">
        <v>6</v>
      </c>
      <c r="B5" s="1">
        <v>9.2</v>
      </c>
      <c r="C5" s="1">
        <v>1044</v>
      </c>
      <c r="D5" s="1">
        <f t="shared" si="0"/>
        <v>1053.2</v>
      </c>
      <c r="E5" s="1">
        <f t="shared" si="1"/>
        <v>2.8999999999998636</v>
      </c>
      <c r="F5" s="1">
        <v>717</v>
      </c>
      <c r="G5" s="1">
        <v>1773.1</v>
      </c>
    </row>
    <row r="6" spans="1:7" ht="12.75">
      <c r="A6" s="25" t="s">
        <v>7</v>
      </c>
      <c r="B6" s="1">
        <v>13.2</v>
      </c>
      <c r="C6" s="1">
        <v>1001.6</v>
      </c>
      <c r="D6" s="1">
        <f t="shared" si="0"/>
        <v>1014.8000000000001</v>
      </c>
      <c r="E6" s="1">
        <f t="shared" si="1"/>
        <v>2.600000000000364</v>
      </c>
      <c r="F6" s="1">
        <v>1298</v>
      </c>
      <c r="G6" s="1">
        <v>2315.4</v>
      </c>
    </row>
    <row r="7" spans="1:7" ht="12.75">
      <c r="A7" s="25" t="s">
        <v>8</v>
      </c>
      <c r="B7" s="1">
        <v>5.3</v>
      </c>
      <c r="C7" s="1">
        <v>1142</v>
      </c>
      <c r="D7" s="1">
        <f t="shared" si="0"/>
        <v>1147.3</v>
      </c>
      <c r="E7" s="1">
        <f t="shared" si="1"/>
        <v>6</v>
      </c>
      <c r="F7" s="1">
        <v>501</v>
      </c>
      <c r="G7" s="1">
        <v>1654.3</v>
      </c>
    </row>
    <row r="8" spans="1:7" ht="12.75">
      <c r="A8" s="25" t="s">
        <v>9</v>
      </c>
      <c r="B8" s="1">
        <v>9.2</v>
      </c>
      <c r="C8" s="1">
        <v>1678.7</v>
      </c>
      <c r="D8" s="1">
        <f t="shared" si="0"/>
        <v>1687.9</v>
      </c>
      <c r="E8" s="1">
        <f t="shared" si="1"/>
        <v>6.2000000000000455</v>
      </c>
      <c r="F8" s="1">
        <v>552</v>
      </c>
      <c r="G8" s="1">
        <v>2246.1</v>
      </c>
    </row>
    <row r="9" spans="1:7" ht="12.75">
      <c r="A9" s="25" t="s">
        <v>10</v>
      </c>
      <c r="B9" s="1">
        <v>6</v>
      </c>
      <c r="C9" s="1">
        <v>1234.1</v>
      </c>
      <c r="D9" s="1">
        <f t="shared" si="0"/>
        <v>1240.1</v>
      </c>
      <c r="E9" s="1">
        <f t="shared" si="1"/>
        <v>4.600000000000136</v>
      </c>
      <c r="F9" s="1">
        <v>299</v>
      </c>
      <c r="G9" s="1">
        <v>1543.7</v>
      </c>
    </row>
    <row r="10" spans="1:7" ht="12.75">
      <c r="A10" s="25" t="s">
        <v>11</v>
      </c>
      <c r="B10" s="1">
        <v>3.9</v>
      </c>
      <c r="C10" s="1">
        <v>1388.2</v>
      </c>
      <c r="D10" s="1">
        <f t="shared" si="0"/>
        <v>1392.1000000000001</v>
      </c>
      <c r="E10" s="1">
        <f t="shared" si="1"/>
        <v>7.099999999999909</v>
      </c>
      <c r="F10" s="1">
        <v>204</v>
      </c>
      <c r="G10" s="1">
        <v>1603.2</v>
      </c>
    </row>
    <row r="11" spans="1:7" ht="12.75">
      <c r="A11" s="25" t="s">
        <v>12</v>
      </c>
      <c r="B11" s="1">
        <v>9.4</v>
      </c>
      <c r="C11" s="1">
        <v>2289</v>
      </c>
      <c r="D11" s="1">
        <f t="shared" si="0"/>
        <v>2298.4</v>
      </c>
      <c r="E11" s="1">
        <f t="shared" si="1"/>
        <v>9</v>
      </c>
      <c r="F11" s="1">
        <v>382</v>
      </c>
      <c r="G11" s="1">
        <v>2689.4</v>
      </c>
    </row>
    <row r="12" spans="1:7" ht="12.75">
      <c r="A12" s="25" t="s">
        <v>13</v>
      </c>
      <c r="B12" s="1">
        <v>11.6</v>
      </c>
      <c r="C12" s="1">
        <v>872.2</v>
      </c>
      <c r="D12" s="1">
        <f t="shared" si="0"/>
        <v>883.8000000000001</v>
      </c>
      <c r="E12" s="1">
        <f t="shared" si="1"/>
        <v>0</v>
      </c>
      <c r="F12" s="1">
        <v>819</v>
      </c>
      <c r="G12" s="1">
        <v>1702.8</v>
      </c>
    </row>
    <row r="13" spans="1:7" ht="12.75">
      <c r="A13" s="25" t="s">
        <v>14</v>
      </c>
      <c r="B13" s="1">
        <v>5.4</v>
      </c>
      <c r="C13" s="1">
        <v>976.8</v>
      </c>
      <c r="D13" s="1">
        <f t="shared" si="0"/>
        <v>982.1999999999999</v>
      </c>
      <c r="E13" s="1">
        <f t="shared" si="1"/>
        <v>4.399999999999864</v>
      </c>
      <c r="F13" s="1">
        <v>440</v>
      </c>
      <c r="G13" s="1">
        <v>1426.6</v>
      </c>
    </row>
    <row r="14" spans="1:7" ht="12.75">
      <c r="A14" s="25" t="s">
        <v>15</v>
      </c>
      <c r="B14" s="1">
        <v>11.8</v>
      </c>
      <c r="C14" s="1">
        <v>1838.6</v>
      </c>
      <c r="D14" s="1">
        <f t="shared" si="0"/>
        <v>1850.3999999999999</v>
      </c>
      <c r="E14" s="1">
        <f t="shared" si="1"/>
        <v>4.299999999999727</v>
      </c>
      <c r="F14" s="1">
        <v>500</v>
      </c>
      <c r="G14" s="1">
        <v>2354.7</v>
      </c>
    </row>
    <row r="15" spans="1:7" ht="12.75">
      <c r="A15" s="25" t="s">
        <v>16</v>
      </c>
      <c r="B15" s="1">
        <v>7.4</v>
      </c>
      <c r="C15" s="1">
        <v>1297.4</v>
      </c>
      <c r="D15" s="1">
        <f t="shared" si="0"/>
        <v>1304.8000000000002</v>
      </c>
      <c r="E15" s="1">
        <f t="shared" si="1"/>
        <v>4.399999999999864</v>
      </c>
      <c r="F15" s="1">
        <v>419</v>
      </c>
      <c r="G15" s="1">
        <v>1728.2</v>
      </c>
    </row>
    <row r="16" spans="1:7" ht="12.75">
      <c r="A16" s="25" t="s">
        <v>17</v>
      </c>
      <c r="B16" s="1">
        <v>6</v>
      </c>
      <c r="C16" s="1">
        <v>1085.8</v>
      </c>
      <c r="D16" s="1">
        <f t="shared" si="0"/>
        <v>1091.8</v>
      </c>
      <c r="E16" s="1">
        <f t="shared" si="1"/>
        <v>3.7999999999999545</v>
      </c>
      <c r="F16" s="1">
        <v>343</v>
      </c>
      <c r="G16" s="1">
        <v>1438.6</v>
      </c>
    </row>
    <row r="17" spans="1:7" ht="12.75">
      <c r="A17" s="25" t="s">
        <v>18</v>
      </c>
      <c r="B17" s="1">
        <v>8.7</v>
      </c>
      <c r="C17" s="1">
        <v>1777.8</v>
      </c>
      <c r="D17" s="1">
        <f t="shared" si="0"/>
        <v>1786.5</v>
      </c>
      <c r="E17" s="1">
        <f t="shared" si="1"/>
        <v>8.30000000000041</v>
      </c>
      <c r="F17" s="1">
        <v>689</v>
      </c>
      <c r="G17" s="1">
        <v>2483.8</v>
      </c>
    </row>
    <row r="18" spans="1:7" ht="12.75">
      <c r="A18" s="25" t="s">
        <v>19</v>
      </c>
      <c r="B18" s="1">
        <v>9.3</v>
      </c>
      <c r="C18" s="1">
        <v>1306.3</v>
      </c>
      <c r="D18" s="1">
        <f t="shared" si="0"/>
        <v>1315.6</v>
      </c>
      <c r="E18" s="1">
        <f t="shared" si="1"/>
        <v>4.7000000000000455</v>
      </c>
      <c r="F18" s="1">
        <v>721</v>
      </c>
      <c r="G18" s="1">
        <v>2041.3</v>
      </c>
    </row>
    <row r="19" spans="1:7" ht="12.75">
      <c r="A19" s="25" t="s">
        <v>20</v>
      </c>
      <c r="B19" s="1">
        <v>10.1</v>
      </c>
      <c r="C19" s="1">
        <v>1376.1</v>
      </c>
      <c r="D19" s="1">
        <f t="shared" si="0"/>
        <v>1386.1999999999998</v>
      </c>
      <c r="E19" s="1">
        <f t="shared" si="1"/>
        <v>5.5</v>
      </c>
      <c r="F19" s="1">
        <v>891</v>
      </c>
      <c r="G19" s="1">
        <v>2282.7</v>
      </c>
    </row>
    <row r="20" spans="1:7" ht="12.75">
      <c r="A20" s="25" t="s">
        <v>21</v>
      </c>
      <c r="B20" s="1">
        <v>10.1</v>
      </c>
      <c r="C20" s="1">
        <v>1310.6</v>
      </c>
      <c r="D20" s="1">
        <f t="shared" si="0"/>
        <v>1320.6999999999998</v>
      </c>
      <c r="E20" s="1">
        <f t="shared" si="1"/>
        <v>2.900000000000091</v>
      </c>
      <c r="F20" s="1">
        <v>576.7</v>
      </c>
      <c r="G20" s="1">
        <v>1900.3</v>
      </c>
    </row>
    <row r="21" spans="1:7" ht="12.75">
      <c r="A21" s="25" t="s">
        <v>22</v>
      </c>
      <c r="B21" s="1">
        <v>8.2</v>
      </c>
      <c r="C21" s="1">
        <v>1664.5</v>
      </c>
      <c r="D21" s="1">
        <f t="shared" si="0"/>
        <v>1672.7</v>
      </c>
      <c r="E21" s="1">
        <f t="shared" si="1"/>
        <v>6.100000000000364</v>
      </c>
      <c r="F21" s="1">
        <v>407</v>
      </c>
      <c r="G21" s="1">
        <v>2085.8</v>
      </c>
    </row>
    <row r="22" spans="1:7" ht="12.75">
      <c r="A22" s="25" t="s">
        <v>3</v>
      </c>
      <c r="B22" s="1">
        <v>900.5</v>
      </c>
      <c r="C22" s="1">
        <v>10672.6</v>
      </c>
      <c r="D22" s="1">
        <f t="shared" si="0"/>
        <v>11573.1</v>
      </c>
      <c r="E22" s="1">
        <f t="shared" si="1"/>
        <v>0</v>
      </c>
      <c r="F22" s="1">
        <v>28982</v>
      </c>
      <c r="G22" s="1">
        <v>40555.1</v>
      </c>
    </row>
    <row r="23" spans="1:7" ht="12.75">
      <c r="A23" s="1"/>
      <c r="B23" s="32">
        <f aca="true" t="shared" si="2" ref="B23:G23">SUM(B3:B22)</f>
        <v>1091.9</v>
      </c>
      <c r="C23" s="32">
        <f t="shared" si="2"/>
        <v>39798.899999999994</v>
      </c>
      <c r="D23" s="32">
        <f t="shared" si="2"/>
        <v>40890.8</v>
      </c>
      <c r="E23" s="32">
        <f t="shared" si="2"/>
        <v>90.40000000000055</v>
      </c>
      <c r="F23" s="32">
        <f t="shared" si="2"/>
        <v>40762.7</v>
      </c>
      <c r="G23" s="32">
        <f t="shared" si="2"/>
        <v>81743.9</v>
      </c>
    </row>
    <row r="29" ht="12.75">
      <c r="C29" s="3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22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4</v>
      </c>
      <c r="B3" s="25">
        <v>2629</v>
      </c>
      <c r="C3" s="7">
        <f>'бюджет СП'!J10</f>
        <v>1484</v>
      </c>
      <c r="D3" s="20">
        <v>0</v>
      </c>
      <c r="E3" s="7">
        <f>E$23/B$23*B3</f>
        <v>110.28911556785002</v>
      </c>
      <c r="F3" s="7">
        <f aca="true" t="shared" si="0" ref="F3:F22">C3+E3</f>
        <v>1594.28911556785</v>
      </c>
      <c r="G3" s="7">
        <f>'бюджет СП'!T10</f>
        <v>5419.6</v>
      </c>
      <c r="H3" s="7">
        <f aca="true" t="shared" si="1" ref="H3:H22">C3-G3</f>
        <v>-3935.6000000000004</v>
      </c>
      <c r="I3" s="7">
        <f aca="true" t="shared" si="2" ref="I3:I22">F3-G3</f>
        <v>-3825.3108844321505</v>
      </c>
      <c r="J3" s="10">
        <f>J$23/B$23*B3</f>
        <v>0</v>
      </c>
      <c r="K3" s="10">
        <f aca="true" t="shared" si="3" ref="K3:K22">I3-J3</f>
        <v>-3825.3108844321505</v>
      </c>
      <c r="L3" s="9">
        <f aca="true" t="shared" si="4" ref="L3:L22">(G3/B3)/(G$23/B$23)</f>
        <v>0.6563902055249992</v>
      </c>
      <c r="M3" s="9">
        <f aca="true" t="shared" si="5" ref="M3:M22">(C3/B3)/(C$23/B$23*L3)</f>
        <v>0.5491096527878002</v>
      </c>
      <c r="N3" s="8">
        <f aca="true" t="shared" si="6" ref="N3:N22">IF((U$23-(C3/B3)/(C$23/B$23*L3))&gt;0,(U$23-(C3/B3)/(C$23/B$23*L3))*B3*L3*C$23/B$23,0)</f>
        <v>3819.0372179854457</v>
      </c>
      <c r="O3" s="8">
        <f>N3+E3</f>
        <v>3929.3263335532956</v>
      </c>
      <c r="P3" s="8">
        <f aca="true" t="shared" si="7" ref="P3:P22">K3+N3</f>
        <v>-6.273666446704738</v>
      </c>
      <c r="Q3" s="8">
        <f>IF(-P3&lt;0,0,-P3)</f>
        <v>6.273666446704738</v>
      </c>
      <c r="R3" s="8">
        <f aca="true" t="shared" si="8" ref="R3:R22">P3+Q3</f>
        <v>0</v>
      </c>
      <c r="S3" s="10">
        <f aca="true" t="shared" si="9" ref="S3:S22">R3/(C3)*100</f>
        <v>0</v>
      </c>
      <c r="T3" s="11">
        <f>IF((K3/C3)&lt;0,(-K3),0)</f>
        <v>3825.3108844321505</v>
      </c>
      <c r="U3" s="11">
        <f aca="true" t="shared" si="10" ref="U3:U22">IF(T3&lt;0,1000000,T3*B$23/(B3*L3*C$23)+(C3/B3)/(C$23/B$23*L3))</f>
        <v>1.9645511161004223</v>
      </c>
    </row>
    <row r="4" spans="1:21" ht="12.75">
      <c r="A4" s="6" t="s">
        <v>5</v>
      </c>
      <c r="B4" s="25">
        <v>862</v>
      </c>
      <c r="C4" s="7">
        <f>'бюджет СП'!J11</f>
        <v>538</v>
      </c>
      <c r="D4" s="20">
        <v>0</v>
      </c>
      <c r="E4" s="7">
        <f aca="true" t="shared" si="11" ref="E4:E22">E$23/B$23*B4</f>
        <v>36.161741201782704</v>
      </c>
      <c r="F4" s="7">
        <f t="shared" si="0"/>
        <v>574.1617412017827</v>
      </c>
      <c r="G4" s="7">
        <f>'бюджет СП'!T11</f>
        <v>2499.2</v>
      </c>
      <c r="H4" s="7">
        <f t="shared" si="1"/>
        <v>-1961.1999999999998</v>
      </c>
      <c r="I4" s="7">
        <f t="shared" si="2"/>
        <v>-1925.0382587982172</v>
      </c>
      <c r="J4" s="10">
        <f aca="true" t="shared" si="12" ref="J4:J22">J$23/B$23*B4</f>
        <v>0</v>
      </c>
      <c r="K4" s="10">
        <f t="shared" si="3"/>
        <v>-1925.0382587982172</v>
      </c>
      <c r="L4" s="9">
        <f t="shared" si="4"/>
        <v>0.9231647017409861</v>
      </c>
      <c r="M4" s="9">
        <f t="shared" si="5"/>
        <v>0.43169167630834165</v>
      </c>
      <c r="N4" s="8">
        <f t="shared" si="6"/>
        <v>1907.4481170546212</v>
      </c>
      <c r="O4" s="8">
        <f aca="true" t="shared" si="13" ref="O4:O22">N4+E4</f>
        <v>1943.6098582564039</v>
      </c>
      <c r="P4" s="8">
        <f t="shared" si="7"/>
        <v>-17.59014174359595</v>
      </c>
      <c r="Q4" s="8">
        <f aca="true" t="shared" si="14" ref="Q4:Q22">IF(-P4&lt;0,0,-P4)</f>
        <v>17.59014174359595</v>
      </c>
      <c r="R4" s="8">
        <f t="shared" si="8"/>
        <v>0</v>
      </c>
      <c r="S4" s="10">
        <f t="shared" si="9"/>
        <v>0</v>
      </c>
      <c r="T4" s="11">
        <f aca="true" t="shared" si="15" ref="T4:T22">IF((K4/C4)&lt;0,(-K4),0)</f>
        <v>1925.0382587982172</v>
      </c>
      <c r="U4" s="11">
        <f t="shared" si="10"/>
        <v>1.9763440794650213</v>
      </c>
    </row>
    <row r="5" spans="1:21" ht="12.75">
      <c r="A5" s="6" t="s">
        <v>6</v>
      </c>
      <c r="B5" s="25">
        <v>688</v>
      </c>
      <c r="C5" s="7">
        <f>'бюджет СП'!J12</f>
        <v>717</v>
      </c>
      <c r="D5" s="20">
        <v>0</v>
      </c>
      <c r="E5" s="7">
        <f t="shared" si="11"/>
        <v>28.86227140003074</v>
      </c>
      <c r="F5" s="7">
        <f t="shared" si="0"/>
        <v>745.8622714000307</v>
      </c>
      <c r="G5" s="7">
        <f>'бюджет СП'!T12</f>
        <v>1773.1</v>
      </c>
      <c r="H5" s="7">
        <f t="shared" si="1"/>
        <v>-1056.1</v>
      </c>
      <c r="I5" s="7">
        <f t="shared" si="2"/>
        <v>-1027.2377285999692</v>
      </c>
      <c r="J5" s="10">
        <f t="shared" si="12"/>
        <v>0</v>
      </c>
      <c r="K5" s="10">
        <f t="shared" si="3"/>
        <v>-1027.2377285999692</v>
      </c>
      <c r="L5" s="9">
        <f t="shared" si="4"/>
        <v>0.8205975870128931</v>
      </c>
      <c r="M5" s="9">
        <f t="shared" si="5"/>
        <v>0.8109206078669392</v>
      </c>
      <c r="N5" s="8">
        <f t="shared" si="6"/>
        <v>1017.9648112794287</v>
      </c>
      <c r="O5" s="8">
        <f t="shared" si="13"/>
        <v>1046.8270826794594</v>
      </c>
      <c r="P5" s="8">
        <f t="shared" si="7"/>
        <v>-9.2729173205405</v>
      </c>
      <c r="Q5" s="8">
        <f t="shared" si="14"/>
        <v>9.2729173205405</v>
      </c>
      <c r="R5" s="8">
        <f t="shared" si="8"/>
        <v>0</v>
      </c>
      <c r="S5" s="10">
        <f t="shared" si="9"/>
        <v>0</v>
      </c>
      <c r="T5" s="11">
        <f t="shared" si="15"/>
        <v>1027.2377285999692</v>
      </c>
      <c r="U5" s="11">
        <f t="shared" si="10"/>
        <v>1.972717320977317</v>
      </c>
    </row>
    <row r="6" spans="1:21" ht="12.75">
      <c r="A6" s="6" t="s">
        <v>7</v>
      </c>
      <c r="B6" s="25">
        <v>993</v>
      </c>
      <c r="C6" s="7">
        <f>'бюджет СП'!J13</f>
        <v>1298</v>
      </c>
      <c r="D6" s="20">
        <v>0</v>
      </c>
      <c r="E6" s="7">
        <f t="shared" si="11"/>
        <v>41.65731904103274</v>
      </c>
      <c r="F6" s="7">
        <f t="shared" si="0"/>
        <v>1339.6573190410327</v>
      </c>
      <c r="G6" s="7">
        <f>'бюджет СП'!T13</f>
        <v>2315.4</v>
      </c>
      <c r="H6" s="7">
        <f t="shared" si="1"/>
        <v>-1017.4000000000001</v>
      </c>
      <c r="I6" s="7">
        <f t="shared" si="2"/>
        <v>-975.7426809589674</v>
      </c>
      <c r="J6" s="10">
        <f t="shared" si="12"/>
        <v>0</v>
      </c>
      <c r="K6" s="10">
        <f t="shared" si="3"/>
        <v>-975.7426809589674</v>
      </c>
      <c r="L6" s="9">
        <f t="shared" si="4"/>
        <v>0.7424414743047486</v>
      </c>
      <c r="M6" s="9">
        <f t="shared" si="5"/>
        <v>1.1241935129227592</v>
      </c>
      <c r="N6" s="8">
        <f t="shared" si="6"/>
        <v>967.6012204818626</v>
      </c>
      <c r="O6" s="8">
        <f t="shared" si="13"/>
        <v>1009.2585395228954</v>
      </c>
      <c r="P6" s="8">
        <f t="shared" si="7"/>
        <v>-8.141460477104829</v>
      </c>
      <c r="Q6" s="8">
        <f t="shared" si="14"/>
        <v>8.141460477104829</v>
      </c>
      <c r="R6" s="8">
        <f t="shared" si="8"/>
        <v>0</v>
      </c>
      <c r="S6" s="10">
        <f t="shared" si="9"/>
        <v>0</v>
      </c>
      <c r="T6" s="11">
        <f t="shared" si="15"/>
        <v>975.7426809589674</v>
      </c>
      <c r="U6" s="11">
        <f t="shared" si="10"/>
        <v>1.9692810261861893</v>
      </c>
    </row>
    <row r="7" spans="1:21" ht="12.75">
      <c r="A7" s="6" t="s">
        <v>8</v>
      </c>
      <c r="B7" s="25">
        <v>395</v>
      </c>
      <c r="C7" s="7">
        <f>'бюджет СП'!J14</f>
        <v>501</v>
      </c>
      <c r="D7" s="20">
        <v>0</v>
      </c>
      <c r="E7" s="7">
        <f t="shared" si="11"/>
        <v>16.570635469494395</v>
      </c>
      <c r="F7" s="7">
        <f t="shared" si="0"/>
        <v>517.5706354694944</v>
      </c>
      <c r="G7" s="7">
        <f>'бюджет СП'!T14</f>
        <v>1654.2999999999997</v>
      </c>
      <c r="H7" s="7">
        <f t="shared" si="1"/>
        <v>-1153.2999999999997</v>
      </c>
      <c r="I7" s="7">
        <f t="shared" si="2"/>
        <v>-1136.7293645305053</v>
      </c>
      <c r="J7" s="10">
        <f t="shared" si="12"/>
        <v>0</v>
      </c>
      <c r="K7" s="10">
        <f t="shared" si="3"/>
        <v>-1136.7293645305053</v>
      </c>
      <c r="L7" s="9">
        <f t="shared" si="4"/>
        <v>1.3335294712735188</v>
      </c>
      <c r="M7" s="9">
        <f t="shared" si="5"/>
        <v>0.6073176005578497</v>
      </c>
      <c r="N7" s="8">
        <f t="shared" si="6"/>
        <v>1117.719918391269</v>
      </c>
      <c r="O7" s="8">
        <f t="shared" si="13"/>
        <v>1134.2905538607633</v>
      </c>
      <c r="P7" s="8">
        <f t="shared" si="7"/>
        <v>-19.00944613923639</v>
      </c>
      <c r="Q7" s="8">
        <v>0.4</v>
      </c>
      <c r="R7" s="8">
        <f t="shared" si="8"/>
        <v>-18.60944613923639</v>
      </c>
      <c r="S7" s="10">
        <f t="shared" si="9"/>
        <v>-3.714460307232812</v>
      </c>
      <c r="T7" s="11">
        <f t="shared" si="15"/>
        <v>1136.7293645305053</v>
      </c>
      <c r="U7" s="11">
        <f t="shared" si="10"/>
        <v>1.9852731896802362</v>
      </c>
    </row>
    <row r="8" spans="1:21" ht="12.75">
      <c r="A8" s="6" t="s">
        <v>9</v>
      </c>
      <c r="B8" s="25">
        <v>692</v>
      </c>
      <c r="C8" s="7">
        <f>'бюджет СП'!J15</f>
        <v>552</v>
      </c>
      <c r="D8" s="20">
        <v>0</v>
      </c>
      <c r="E8" s="7">
        <f t="shared" si="11"/>
        <v>29.03007530351929</v>
      </c>
      <c r="F8" s="7">
        <f t="shared" si="0"/>
        <v>581.0300753035193</v>
      </c>
      <c r="G8" s="7">
        <f>'бюджет СП'!T15</f>
        <v>2246.1</v>
      </c>
      <c r="H8" s="7">
        <f t="shared" si="1"/>
        <v>-1694.1</v>
      </c>
      <c r="I8" s="7">
        <f t="shared" si="2"/>
        <v>-1665.0699246964805</v>
      </c>
      <c r="J8" s="10">
        <f t="shared" si="12"/>
        <v>0</v>
      </c>
      <c r="K8" s="10">
        <f t="shared" si="3"/>
        <v>-1665.0699246964805</v>
      </c>
      <c r="L8" s="9">
        <f t="shared" si="4"/>
        <v>1.0334951369018026</v>
      </c>
      <c r="M8" s="9">
        <f t="shared" si="5"/>
        <v>0.4928359741447371</v>
      </c>
      <c r="N8" s="8">
        <f t="shared" si="6"/>
        <v>1645.7916996304352</v>
      </c>
      <c r="O8" s="8">
        <f t="shared" si="13"/>
        <v>1674.8217749339544</v>
      </c>
      <c r="P8" s="8">
        <f t="shared" si="7"/>
        <v>-19.278225066045252</v>
      </c>
      <c r="Q8" s="8">
        <v>0.4</v>
      </c>
      <c r="R8" s="8">
        <f t="shared" si="8"/>
        <v>-18.878225066045253</v>
      </c>
      <c r="S8" s="10">
        <f t="shared" si="9"/>
        <v>-3.419968309066169</v>
      </c>
      <c r="T8" s="11">
        <f t="shared" si="15"/>
        <v>1665.0699246964805</v>
      </c>
      <c r="U8" s="11">
        <f t="shared" si="10"/>
        <v>1.9794416958057766</v>
      </c>
    </row>
    <row r="9" spans="1:21" ht="12.75">
      <c r="A9" s="6" t="s">
        <v>10</v>
      </c>
      <c r="B9" s="25">
        <v>446</v>
      </c>
      <c r="C9" s="7">
        <f>'бюджет СП'!J16</f>
        <v>299</v>
      </c>
      <c r="D9" s="20">
        <v>0</v>
      </c>
      <c r="E9" s="7">
        <f t="shared" si="11"/>
        <v>18.710135238973415</v>
      </c>
      <c r="F9" s="7">
        <f t="shared" si="0"/>
        <v>317.7101352389734</v>
      </c>
      <c r="G9" s="7">
        <f>'бюджет СП'!T16</f>
        <v>1543.7</v>
      </c>
      <c r="H9" s="7">
        <f t="shared" si="1"/>
        <v>-1244.7</v>
      </c>
      <c r="I9" s="7">
        <f t="shared" si="2"/>
        <v>-1225.9898647610266</v>
      </c>
      <c r="J9" s="10">
        <f t="shared" si="12"/>
        <v>0</v>
      </c>
      <c r="K9" s="10">
        <f t="shared" si="3"/>
        <v>-1225.9898647610266</v>
      </c>
      <c r="L9" s="9">
        <f t="shared" si="4"/>
        <v>1.1020809347483187</v>
      </c>
      <c r="M9" s="9">
        <f t="shared" si="5"/>
        <v>0.3884192054761401</v>
      </c>
      <c r="N9" s="8">
        <f t="shared" si="6"/>
        <v>1211.4986628910126</v>
      </c>
      <c r="O9" s="8">
        <f t="shared" si="13"/>
        <v>1230.208798129986</v>
      </c>
      <c r="P9" s="8">
        <f t="shared" si="7"/>
        <v>-14.491201870014038</v>
      </c>
      <c r="Q9" s="8">
        <f t="shared" si="14"/>
        <v>14.491201870014038</v>
      </c>
      <c r="R9" s="8">
        <f t="shared" si="8"/>
        <v>0</v>
      </c>
      <c r="S9" s="10">
        <f t="shared" si="9"/>
        <v>0</v>
      </c>
      <c r="T9" s="11">
        <f t="shared" si="15"/>
        <v>1225.9898647610266</v>
      </c>
      <c r="U9" s="11">
        <f t="shared" si="10"/>
        <v>1.981054687724563</v>
      </c>
    </row>
    <row r="10" spans="1:21" ht="12.75">
      <c r="A10" s="6" t="s">
        <v>11</v>
      </c>
      <c r="B10" s="25">
        <v>295</v>
      </c>
      <c r="C10" s="7">
        <f>'бюджет СП'!J17</f>
        <v>204</v>
      </c>
      <c r="D10" s="20">
        <v>0</v>
      </c>
      <c r="E10" s="7">
        <f t="shared" si="11"/>
        <v>12.375537882280623</v>
      </c>
      <c r="F10" s="7">
        <f t="shared" si="0"/>
        <v>216.3755378822806</v>
      </c>
      <c r="G10" s="7">
        <f>'бюджет СП'!T17</f>
        <v>1603.2</v>
      </c>
      <c r="H10" s="7">
        <f t="shared" si="1"/>
        <v>-1399.2</v>
      </c>
      <c r="I10" s="7">
        <f t="shared" si="2"/>
        <v>-1386.8244621177193</v>
      </c>
      <c r="J10" s="10">
        <f t="shared" si="12"/>
        <v>0</v>
      </c>
      <c r="K10" s="10">
        <f t="shared" si="3"/>
        <v>-1386.8244621177193</v>
      </c>
      <c r="L10" s="9">
        <f t="shared" si="4"/>
        <v>1.7304184310565152</v>
      </c>
      <c r="M10" s="9">
        <f t="shared" si="5"/>
        <v>0.2551730911268549</v>
      </c>
      <c r="N10" s="8">
        <f t="shared" si="6"/>
        <v>1364.7189585715307</v>
      </c>
      <c r="O10" s="8">
        <f t="shared" si="13"/>
        <v>1377.0944964538114</v>
      </c>
      <c r="P10" s="8">
        <f t="shared" si="7"/>
        <v>-22.10550354618863</v>
      </c>
      <c r="Q10" s="8">
        <v>0.4</v>
      </c>
      <c r="R10" s="8">
        <f t="shared" si="8"/>
        <v>-21.70550354618863</v>
      </c>
      <c r="S10" s="10">
        <f t="shared" si="9"/>
        <v>-10.639952718719917</v>
      </c>
      <c r="T10" s="11">
        <f t="shared" si="15"/>
        <v>1386.8244621177193</v>
      </c>
      <c r="U10" s="11">
        <f t="shared" si="10"/>
        <v>1.9898803697980132</v>
      </c>
    </row>
    <row r="11" spans="1:21" ht="12.75">
      <c r="A11" s="6" t="s">
        <v>12</v>
      </c>
      <c r="B11" s="25">
        <v>704</v>
      </c>
      <c r="C11" s="7">
        <f>'бюджет СП'!J18</f>
        <v>382</v>
      </c>
      <c r="D11" s="20">
        <v>0</v>
      </c>
      <c r="E11" s="7">
        <f t="shared" si="11"/>
        <v>29.533487013984942</v>
      </c>
      <c r="F11" s="7">
        <f t="shared" si="0"/>
        <v>411.53348701398494</v>
      </c>
      <c r="G11" s="7">
        <f>'бюджет СП'!T18</f>
        <v>2689.3999999999996</v>
      </c>
      <c r="H11" s="7">
        <f t="shared" si="1"/>
        <v>-2307.3999999999996</v>
      </c>
      <c r="I11" s="7">
        <f t="shared" si="2"/>
        <v>-2277.8665129860146</v>
      </c>
      <c r="J11" s="10">
        <f t="shared" si="12"/>
        <v>0</v>
      </c>
      <c r="K11" s="10">
        <f t="shared" si="3"/>
        <v>-2277.8665129860146</v>
      </c>
      <c r="L11" s="9">
        <f t="shared" si="4"/>
        <v>1.2163769601267993</v>
      </c>
      <c r="M11" s="9">
        <f t="shared" si="5"/>
        <v>0.28483960429129757</v>
      </c>
      <c r="N11" s="8">
        <f t="shared" si="6"/>
        <v>2249.557364759402</v>
      </c>
      <c r="O11" s="8">
        <f t="shared" si="13"/>
        <v>2279.090851773387</v>
      </c>
      <c r="P11" s="8">
        <f t="shared" si="7"/>
        <v>-28.309148226612706</v>
      </c>
      <c r="Q11" s="8">
        <f t="shared" si="14"/>
        <v>28.309148226612706</v>
      </c>
      <c r="R11" s="8">
        <f t="shared" si="8"/>
        <v>0</v>
      </c>
      <c r="S11" s="10">
        <f t="shared" si="9"/>
        <v>0</v>
      </c>
      <c r="T11" s="11">
        <f t="shared" si="15"/>
        <v>2277.8665129860146</v>
      </c>
      <c r="U11" s="11">
        <f t="shared" si="10"/>
        <v>1.9833385471900782</v>
      </c>
    </row>
    <row r="12" spans="1:21" ht="12.75">
      <c r="A12" s="6" t="s">
        <v>13</v>
      </c>
      <c r="B12" s="25">
        <v>873</v>
      </c>
      <c r="C12" s="7">
        <f>'бюджет СП'!J19</f>
        <v>819</v>
      </c>
      <c r="D12" s="20">
        <v>0</v>
      </c>
      <c r="E12" s="7">
        <f t="shared" si="11"/>
        <v>36.62320193637621</v>
      </c>
      <c r="F12" s="7">
        <f t="shared" si="0"/>
        <v>855.6232019363762</v>
      </c>
      <c r="G12" s="7">
        <f>'бюджет СП'!T19</f>
        <v>1702.8000000000002</v>
      </c>
      <c r="H12" s="7">
        <f t="shared" si="1"/>
        <v>-883.8000000000002</v>
      </c>
      <c r="I12" s="7">
        <f t="shared" si="2"/>
        <v>-847.176798063624</v>
      </c>
      <c r="J12" s="10">
        <f t="shared" si="12"/>
        <v>0</v>
      </c>
      <c r="K12" s="10">
        <f t="shared" si="3"/>
        <v>-847.176798063624</v>
      </c>
      <c r="L12" s="9">
        <f t="shared" si="4"/>
        <v>0.6210618345203172</v>
      </c>
      <c r="M12" s="9">
        <f t="shared" si="5"/>
        <v>0.9645231851398618</v>
      </c>
      <c r="N12" s="8">
        <f t="shared" si="6"/>
        <v>847.176798063624</v>
      </c>
      <c r="O12" s="8">
        <f t="shared" si="13"/>
        <v>883.8000000000002</v>
      </c>
      <c r="P12" s="8">
        <f t="shared" si="7"/>
        <v>0</v>
      </c>
      <c r="Q12" s="8">
        <f t="shared" si="14"/>
        <v>0</v>
      </c>
      <c r="R12" s="8">
        <f t="shared" si="8"/>
        <v>0</v>
      </c>
      <c r="S12" s="10">
        <f t="shared" si="9"/>
        <v>0</v>
      </c>
      <c r="T12" s="11">
        <f t="shared" si="15"/>
        <v>847.176798063624</v>
      </c>
      <c r="U12" s="11">
        <f t="shared" si="10"/>
        <v>1.9622297341568533</v>
      </c>
    </row>
    <row r="13" spans="1:21" ht="12.75">
      <c r="A13" s="6" t="s">
        <v>14</v>
      </c>
      <c r="B13" s="25">
        <v>408</v>
      </c>
      <c r="C13" s="7">
        <f>'бюджет СП'!J20</f>
        <v>440</v>
      </c>
      <c r="D13" s="20">
        <v>0</v>
      </c>
      <c r="E13" s="7">
        <f t="shared" si="11"/>
        <v>17.115998155832184</v>
      </c>
      <c r="F13" s="7">
        <f t="shared" si="0"/>
        <v>457.1159981558322</v>
      </c>
      <c r="G13" s="7">
        <f>'бюджет СП'!T20</f>
        <v>1426.6</v>
      </c>
      <c r="H13" s="7">
        <f t="shared" si="1"/>
        <v>-986.5999999999999</v>
      </c>
      <c r="I13" s="7">
        <f t="shared" si="2"/>
        <v>-969.4840018441678</v>
      </c>
      <c r="J13" s="10">
        <f t="shared" si="12"/>
        <v>0</v>
      </c>
      <c r="K13" s="10">
        <f t="shared" si="3"/>
        <v>-969.4840018441678</v>
      </c>
      <c r="L13" s="9">
        <f t="shared" si="4"/>
        <v>1.113339200053999</v>
      </c>
      <c r="M13" s="9">
        <f t="shared" si="5"/>
        <v>0.618504506345859</v>
      </c>
      <c r="N13" s="8">
        <f t="shared" si="6"/>
        <v>955.917207022296</v>
      </c>
      <c r="O13" s="8">
        <f t="shared" si="13"/>
        <v>973.0332051781281</v>
      </c>
      <c r="P13" s="8">
        <f t="shared" si="7"/>
        <v>-13.566794821871781</v>
      </c>
      <c r="Q13" s="8">
        <f t="shared" si="14"/>
        <v>13.566794821871781</v>
      </c>
      <c r="R13" s="8">
        <f t="shared" si="8"/>
        <v>0</v>
      </c>
      <c r="S13" s="10">
        <f t="shared" si="9"/>
        <v>0</v>
      </c>
      <c r="T13" s="11">
        <f t="shared" si="15"/>
        <v>969.4840018441678</v>
      </c>
      <c r="U13" s="11">
        <f t="shared" si="10"/>
        <v>1.981300469915938</v>
      </c>
    </row>
    <row r="14" spans="1:21" ht="12.75">
      <c r="A14" s="6" t="s">
        <v>15</v>
      </c>
      <c r="B14" s="25">
        <v>887</v>
      </c>
      <c r="C14" s="7">
        <f>'бюджет СП'!J21</f>
        <v>500</v>
      </c>
      <c r="D14" s="20">
        <v>0</v>
      </c>
      <c r="E14" s="7">
        <f t="shared" si="11"/>
        <v>37.21051559858614</v>
      </c>
      <c r="F14" s="7">
        <f t="shared" si="0"/>
        <v>537.2105155985862</v>
      </c>
      <c r="G14" s="7">
        <f>'бюджет СП'!T21</f>
        <v>2354.7</v>
      </c>
      <c r="H14" s="7">
        <f t="shared" si="1"/>
        <v>-1854.6999999999998</v>
      </c>
      <c r="I14" s="7">
        <f t="shared" si="2"/>
        <v>-1817.4894844014136</v>
      </c>
      <c r="J14" s="10">
        <f t="shared" si="12"/>
        <v>0</v>
      </c>
      <c r="K14" s="10">
        <f t="shared" si="3"/>
        <v>-1817.4894844014136</v>
      </c>
      <c r="L14" s="9">
        <f t="shared" si="4"/>
        <v>0.8452738002606602</v>
      </c>
      <c r="M14" s="9">
        <f t="shared" si="5"/>
        <v>0.4258207611628784</v>
      </c>
      <c r="N14" s="8">
        <f t="shared" si="6"/>
        <v>1804.0559704019356</v>
      </c>
      <c r="O14" s="8">
        <f t="shared" si="13"/>
        <v>1841.2664860005218</v>
      </c>
      <c r="P14" s="8">
        <f t="shared" si="7"/>
        <v>-13.43351399947801</v>
      </c>
      <c r="Q14" s="8">
        <f t="shared" si="14"/>
        <v>13.43351399947801</v>
      </c>
      <c r="R14" s="8">
        <f t="shared" si="8"/>
        <v>0</v>
      </c>
      <c r="S14" s="10">
        <f t="shared" si="9"/>
        <v>0</v>
      </c>
      <c r="T14" s="11">
        <f t="shared" si="15"/>
        <v>1817.4894844014136</v>
      </c>
      <c r="U14" s="11">
        <f t="shared" si="10"/>
        <v>1.9736702724695534</v>
      </c>
    </row>
    <row r="15" spans="1:21" ht="12.75">
      <c r="A15" s="6" t="s">
        <v>16</v>
      </c>
      <c r="B15" s="25">
        <v>557</v>
      </c>
      <c r="C15" s="7">
        <f>'бюджет СП'!J22</f>
        <v>419</v>
      </c>
      <c r="D15" s="20">
        <v>0</v>
      </c>
      <c r="E15" s="7">
        <f t="shared" si="11"/>
        <v>23.3666935607807</v>
      </c>
      <c r="F15" s="7">
        <f t="shared" si="0"/>
        <v>442.3666935607807</v>
      </c>
      <c r="G15" s="7">
        <f>'бюджет СП'!T22</f>
        <v>1728.2</v>
      </c>
      <c r="H15" s="7">
        <f t="shared" si="1"/>
        <v>-1309.2</v>
      </c>
      <c r="I15" s="7">
        <f t="shared" si="2"/>
        <v>-1285.8333064392193</v>
      </c>
      <c r="J15" s="10">
        <f t="shared" si="12"/>
        <v>0</v>
      </c>
      <c r="K15" s="10">
        <f t="shared" si="3"/>
        <v>-1285.8333064392193</v>
      </c>
      <c r="L15" s="9">
        <f t="shared" si="4"/>
        <v>0.9879256232852982</v>
      </c>
      <c r="M15" s="9">
        <f t="shared" si="5"/>
        <v>0.4861971777618173</v>
      </c>
      <c r="N15" s="8">
        <f t="shared" si="6"/>
        <v>1272.0305041188367</v>
      </c>
      <c r="O15" s="8">
        <f t="shared" si="13"/>
        <v>1295.3971976796174</v>
      </c>
      <c r="P15" s="8">
        <f t="shared" si="7"/>
        <v>-13.802802320382625</v>
      </c>
      <c r="Q15" s="8">
        <v>0.4</v>
      </c>
      <c r="R15" s="8">
        <f t="shared" si="8"/>
        <v>-13.402802320382625</v>
      </c>
      <c r="S15" s="10">
        <f t="shared" si="9"/>
        <v>-3.198759503671271</v>
      </c>
      <c r="T15" s="11">
        <f t="shared" si="15"/>
        <v>1285.8333064392193</v>
      </c>
      <c r="U15" s="11">
        <f t="shared" si="10"/>
        <v>1.97824616263746</v>
      </c>
    </row>
    <row r="16" spans="1:21" ht="12.75">
      <c r="A16" s="6" t="s">
        <v>17</v>
      </c>
      <c r="B16" s="25">
        <v>447</v>
      </c>
      <c r="C16" s="7">
        <f>'бюджет СП'!J23</f>
        <v>343</v>
      </c>
      <c r="D16" s="20">
        <v>0</v>
      </c>
      <c r="E16" s="7">
        <f t="shared" si="11"/>
        <v>18.752086214845555</v>
      </c>
      <c r="F16" s="7">
        <f t="shared" si="0"/>
        <v>361.7520862148456</v>
      </c>
      <c r="G16" s="7">
        <f>'бюджет СП'!T23</f>
        <v>1438.6000000000001</v>
      </c>
      <c r="H16" s="7">
        <f t="shared" si="1"/>
        <v>-1095.6000000000001</v>
      </c>
      <c r="I16" s="7">
        <f t="shared" si="2"/>
        <v>-1076.8479137851546</v>
      </c>
      <c r="J16" s="10">
        <f t="shared" si="12"/>
        <v>0</v>
      </c>
      <c r="K16" s="10">
        <f t="shared" si="3"/>
        <v>-1076.8479137851546</v>
      </c>
      <c r="L16" s="9">
        <f t="shared" si="4"/>
        <v>1.02475011763495</v>
      </c>
      <c r="M16" s="9">
        <f t="shared" si="5"/>
        <v>0.4781305299380076</v>
      </c>
      <c r="N16" s="8">
        <f t="shared" si="6"/>
        <v>1064.6591153948377</v>
      </c>
      <c r="O16" s="8">
        <f t="shared" si="13"/>
        <v>1083.4112016096833</v>
      </c>
      <c r="P16" s="8">
        <f t="shared" si="7"/>
        <v>-12.188798390316833</v>
      </c>
      <c r="Q16" s="8">
        <f t="shared" si="14"/>
        <v>12.188798390316833</v>
      </c>
      <c r="R16" s="8">
        <f t="shared" si="8"/>
        <v>0</v>
      </c>
      <c r="S16" s="10">
        <f t="shared" si="9"/>
        <v>0</v>
      </c>
      <c r="T16" s="11">
        <f t="shared" si="15"/>
        <v>1076.8479137851546</v>
      </c>
      <c r="U16" s="11">
        <f t="shared" si="10"/>
        <v>1.979220511514491</v>
      </c>
    </row>
    <row r="17" spans="1:21" ht="12.75">
      <c r="A17" s="6" t="s">
        <v>18</v>
      </c>
      <c r="B17" s="25">
        <v>650</v>
      </c>
      <c r="C17" s="7">
        <f>'бюджет СП'!J24</f>
        <v>689</v>
      </c>
      <c r="D17" s="20">
        <v>0</v>
      </c>
      <c r="E17" s="7">
        <f t="shared" si="11"/>
        <v>27.26813431688951</v>
      </c>
      <c r="F17" s="7">
        <f t="shared" si="0"/>
        <v>716.2681343168895</v>
      </c>
      <c r="G17" s="7">
        <f>'бюджет СП'!T24</f>
        <v>2483.8</v>
      </c>
      <c r="H17" s="7">
        <f t="shared" si="1"/>
        <v>-1794.8000000000002</v>
      </c>
      <c r="I17" s="7">
        <f t="shared" si="2"/>
        <v>-1767.5318656831107</v>
      </c>
      <c r="J17" s="10">
        <f t="shared" si="12"/>
        <v>0</v>
      </c>
      <c r="K17" s="10">
        <f t="shared" si="3"/>
        <v>-1767.5318656831107</v>
      </c>
      <c r="L17" s="9">
        <f t="shared" si="4"/>
        <v>1.216714573950331</v>
      </c>
      <c r="M17" s="9">
        <f t="shared" si="5"/>
        <v>0.5562820040323282</v>
      </c>
      <c r="N17" s="8">
        <f t="shared" si="6"/>
        <v>1741.3793346431933</v>
      </c>
      <c r="O17" s="8">
        <f t="shared" si="13"/>
        <v>1768.6474689600827</v>
      </c>
      <c r="P17" s="8">
        <f t="shared" si="7"/>
        <v>-26.15253103991745</v>
      </c>
      <c r="Q17" s="8">
        <f t="shared" si="14"/>
        <v>26.15253103991745</v>
      </c>
      <c r="R17" s="8">
        <f t="shared" si="8"/>
        <v>0</v>
      </c>
      <c r="S17" s="10">
        <f t="shared" si="9"/>
        <v>0</v>
      </c>
      <c r="T17" s="11">
        <f t="shared" si="15"/>
        <v>1767.5318656831107</v>
      </c>
      <c r="U17" s="11">
        <f t="shared" si="10"/>
        <v>1.983344657781531</v>
      </c>
    </row>
    <row r="18" spans="1:21" ht="12.75">
      <c r="A18" s="6" t="s">
        <v>19</v>
      </c>
      <c r="B18" s="25">
        <v>696</v>
      </c>
      <c r="C18" s="7">
        <f>'бюджет СП'!J25</f>
        <v>721</v>
      </c>
      <c r="D18" s="20">
        <v>0</v>
      </c>
      <c r="E18" s="7">
        <f t="shared" si="11"/>
        <v>29.19787920700784</v>
      </c>
      <c r="F18" s="7">
        <f t="shared" si="0"/>
        <v>750.1978792070079</v>
      </c>
      <c r="G18" s="7">
        <f>'бюджет СП'!T25</f>
        <v>2041.3000000000002</v>
      </c>
      <c r="H18" s="7">
        <f t="shared" si="1"/>
        <v>-1320.3000000000002</v>
      </c>
      <c r="I18" s="7">
        <f t="shared" si="2"/>
        <v>-1291.1021207929923</v>
      </c>
      <c r="J18" s="10">
        <f t="shared" si="12"/>
        <v>0</v>
      </c>
      <c r="K18" s="10">
        <f t="shared" si="3"/>
        <v>-1291.1021207929923</v>
      </c>
      <c r="L18" s="9">
        <f t="shared" si="4"/>
        <v>0.9338627229002133</v>
      </c>
      <c r="M18" s="9">
        <f t="shared" si="5"/>
        <v>0.7083058692888609</v>
      </c>
      <c r="N18" s="8">
        <f t="shared" si="6"/>
        <v>1276.3964634057293</v>
      </c>
      <c r="O18" s="8">
        <f t="shared" si="13"/>
        <v>1305.5943426127371</v>
      </c>
      <c r="P18" s="8">
        <f t="shared" si="7"/>
        <v>-14.705657387263045</v>
      </c>
      <c r="Q18" s="8">
        <f t="shared" si="14"/>
        <v>14.705657387263045</v>
      </c>
      <c r="R18" s="8">
        <f t="shared" si="8"/>
        <v>0</v>
      </c>
      <c r="S18" s="10">
        <f t="shared" si="9"/>
        <v>0</v>
      </c>
      <c r="T18" s="11">
        <f t="shared" si="15"/>
        <v>1291.1021207929923</v>
      </c>
      <c r="U18" s="11">
        <f t="shared" si="10"/>
        <v>1.976676479564828</v>
      </c>
    </row>
    <row r="19" spans="1:21" ht="12.75">
      <c r="A19" s="6" t="s">
        <v>20</v>
      </c>
      <c r="B19" s="25">
        <v>761</v>
      </c>
      <c r="C19" s="7">
        <f>'бюджет СП'!J26</f>
        <v>891</v>
      </c>
      <c r="D19" s="20">
        <v>0</v>
      </c>
      <c r="E19" s="7">
        <f t="shared" si="11"/>
        <v>31.924692638696794</v>
      </c>
      <c r="F19" s="7">
        <f t="shared" si="0"/>
        <v>922.9246926386968</v>
      </c>
      <c r="G19" s="7">
        <f>'бюджет СП'!T26</f>
        <v>2282.7</v>
      </c>
      <c r="H19" s="7">
        <f t="shared" si="1"/>
        <v>-1391.6999999999998</v>
      </c>
      <c r="I19" s="7">
        <f t="shared" si="2"/>
        <v>-1359.775307361303</v>
      </c>
      <c r="J19" s="10">
        <f t="shared" si="12"/>
        <v>0</v>
      </c>
      <c r="K19" s="10">
        <f t="shared" si="3"/>
        <v>-1359.775307361303</v>
      </c>
      <c r="L19" s="9">
        <f t="shared" si="4"/>
        <v>0.9551017175643362</v>
      </c>
      <c r="M19" s="9">
        <f t="shared" si="5"/>
        <v>0.7827467563520523</v>
      </c>
      <c r="N19" s="8">
        <f t="shared" si="6"/>
        <v>1342.6045201666866</v>
      </c>
      <c r="O19" s="8">
        <f t="shared" si="13"/>
        <v>1374.5292128053834</v>
      </c>
      <c r="P19" s="8">
        <f t="shared" si="7"/>
        <v>-17.170787194616423</v>
      </c>
      <c r="Q19" s="8">
        <f t="shared" si="14"/>
        <v>17.170787194616423</v>
      </c>
      <c r="R19" s="8">
        <f t="shared" si="8"/>
        <v>0</v>
      </c>
      <c r="S19" s="10">
        <f t="shared" si="9"/>
        <v>0</v>
      </c>
      <c r="T19" s="11">
        <f t="shared" si="15"/>
        <v>1359.775307361303</v>
      </c>
      <c r="U19" s="11">
        <f t="shared" si="10"/>
        <v>1.9773143334616763</v>
      </c>
    </row>
    <row r="20" spans="1:21" ht="12.75">
      <c r="A20" s="6" t="s">
        <v>49</v>
      </c>
      <c r="B20" s="25">
        <v>755</v>
      </c>
      <c r="C20" s="7">
        <f>'бюджет СП'!J27</f>
        <v>576.7</v>
      </c>
      <c r="D20" s="20">
        <v>0</v>
      </c>
      <c r="E20" s="7">
        <f t="shared" si="11"/>
        <v>31.672986783463966</v>
      </c>
      <c r="F20" s="7">
        <f t="shared" si="0"/>
        <v>608.3729867834641</v>
      </c>
      <c r="G20" s="7">
        <f>'бюджет СП'!T27</f>
        <v>1900.3</v>
      </c>
      <c r="H20" s="7">
        <f t="shared" si="1"/>
        <v>-1323.6</v>
      </c>
      <c r="I20" s="7">
        <f t="shared" si="2"/>
        <v>-1291.927013216536</v>
      </c>
      <c r="J20" s="10">
        <f t="shared" si="12"/>
        <v>0</v>
      </c>
      <c r="K20" s="10">
        <f t="shared" si="3"/>
        <v>-1291.927013216536</v>
      </c>
      <c r="L20" s="9">
        <f t="shared" si="4"/>
        <v>0.8014208938400724</v>
      </c>
      <c r="M20" s="9">
        <f t="shared" si="5"/>
        <v>0.6085835293133818</v>
      </c>
      <c r="N20" s="8">
        <f t="shared" si="6"/>
        <v>1282.7290400283675</v>
      </c>
      <c r="O20" s="8">
        <f t="shared" si="13"/>
        <v>1314.4020268118315</v>
      </c>
      <c r="P20" s="8">
        <f t="shared" si="7"/>
        <v>-9.197973188168362</v>
      </c>
      <c r="Q20" s="8">
        <f t="shared" si="14"/>
        <v>9.197973188168362</v>
      </c>
      <c r="R20" s="8">
        <f t="shared" si="8"/>
        <v>0</v>
      </c>
      <c r="S20" s="10">
        <f t="shared" si="9"/>
        <v>0</v>
      </c>
      <c r="T20" s="11">
        <f t="shared" si="15"/>
        <v>1291.927013216536</v>
      </c>
      <c r="U20" s="11">
        <f t="shared" si="10"/>
        <v>1.9719362279757982</v>
      </c>
    </row>
    <row r="21" spans="1:21" ht="12.75">
      <c r="A21" s="6" t="s">
        <v>22</v>
      </c>
      <c r="B21" s="25">
        <v>613</v>
      </c>
      <c r="C21" s="7">
        <f>'бюджет СП'!J28</f>
        <v>407</v>
      </c>
      <c r="D21" s="20">
        <v>0</v>
      </c>
      <c r="E21" s="7">
        <f t="shared" si="11"/>
        <v>25.71594820962041</v>
      </c>
      <c r="F21" s="7">
        <f t="shared" si="0"/>
        <v>432.7159482096204</v>
      </c>
      <c r="G21" s="7">
        <f>'бюджет СП'!T28</f>
        <v>2085.8</v>
      </c>
      <c r="H21" s="7">
        <f t="shared" si="1"/>
        <v>-1678.8000000000002</v>
      </c>
      <c r="I21" s="7">
        <f t="shared" si="2"/>
        <v>-1653.0840517903798</v>
      </c>
      <c r="J21" s="10">
        <f t="shared" si="12"/>
        <v>0</v>
      </c>
      <c r="K21" s="10">
        <f t="shared" si="3"/>
        <v>-1653.0840517903798</v>
      </c>
      <c r="L21" s="9">
        <f t="shared" si="4"/>
        <v>1.0834219562830043</v>
      </c>
      <c r="M21" s="9">
        <f t="shared" si="5"/>
        <v>0.39130388296889784</v>
      </c>
      <c r="N21" s="8">
        <f t="shared" si="6"/>
        <v>1633.9393736205704</v>
      </c>
      <c r="O21" s="8">
        <f t="shared" si="13"/>
        <v>1659.6553218301908</v>
      </c>
      <c r="P21" s="8">
        <f t="shared" si="7"/>
        <v>-19.144678169809367</v>
      </c>
      <c r="Q21" s="8">
        <v>0.2</v>
      </c>
      <c r="R21" s="8">
        <f t="shared" si="8"/>
        <v>-18.944678169809368</v>
      </c>
      <c r="S21" s="10">
        <f t="shared" si="9"/>
        <v>-4.654712081034243</v>
      </c>
      <c r="T21" s="11">
        <f t="shared" si="15"/>
        <v>1653.0840517903798</v>
      </c>
      <c r="U21" s="11">
        <f t="shared" si="10"/>
        <v>1.9806360901913407</v>
      </c>
    </row>
    <row r="22" spans="1:21" ht="12.75">
      <c r="A22" s="6" t="s">
        <v>3</v>
      </c>
      <c r="B22" s="25">
        <v>11677</v>
      </c>
      <c r="C22" s="7">
        <f>'бюджет СП'!J29</f>
        <v>28982</v>
      </c>
      <c r="D22" s="20">
        <v>0</v>
      </c>
      <c r="E22" s="7">
        <f t="shared" si="11"/>
        <v>489.861545258952</v>
      </c>
      <c r="F22" s="7">
        <f t="shared" si="0"/>
        <v>29471.86154525895</v>
      </c>
      <c r="G22" s="7">
        <f>'бюджет СП'!T29</f>
        <v>40555.100000000006</v>
      </c>
      <c r="H22" s="7">
        <f t="shared" si="1"/>
        <v>-11573.100000000006</v>
      </c>
      <c r="I22" s="7">
        <f t="shared" si="2"/>
        <v>-11083.238454741055</v>
      </c>
      <c r="J22" s="10">
        <f t="shared" si="12"/>
        <v>0</v>
      </c>
      <c r="K22" s="10">
        <f t="shared" si="3"/>
        <v>-11083.238454741055</v>
      </c>
      <c r="L22" s="9">
        <f t="shared" si="4"/>
        <v>1.1058587036893992</v>
      </c>
      <c r="M22" s="9">
        <f t="shared" si="5"/>
        <v>1.4330960101374712</v>
      </c>
      <c r="N22" s="8">
        <f t="shared" si="6"/>
        <v>10700.855686604466</v>
      </c>
      <c r="O22" s="8">
        <f t="shared" si="13"/>
        <v>11190.717231863418</v>
      </c>
      <c r="P22" s="8">
        <f t="shared" si="7"/>
        <v>-382.3827681365892</v>
      </c>
      <c r="Q22" s="8">
        <f t="shared" si="14"/>
        <v>382.3827681365892</v>
      </c>
      <c r="R22" s="8">
        <f t="shared" si="8"/>
        <v>0</v>
      </c>
      <c r="S22" s="10">
        <f t="shared" si="9"/>
        <v>0</v>
      </c>
      <c r="T22" s="11">
        <f t="shared" si="15"/>
        <v>11083.238454741055</v>
      </c>
      <c r="U22" s="11">
        <f t="shared" si="10"/>
        <v>1.9811377190910147</v>
      </c>
    </row>
    <row r="23" spans="1:21" ht="12.75">
      <c r="A23" s="12" t="s">
        <v>45</v>
      </c>
      <c r="B23" s="13">
        <f>SUM(B3:B22)</f>
        <v>26028</v>
      </c>
      <c r="C23" s="13">
        <f>SUM(C3:C22)</f>
        <v>40762.7</v>
      </c>
      <c r="D23" s="19">
        <v>0</v>
      </c>
      <c r="E23" s="19">
        <v>1091.9</v>
      </c>
      <c r="F23" s="13">
        <f>SUM(F3:F22)</f>
        <v>41854.6</v>
      </c>
      <c r="G23" s="13">
        <f>SUM(G3:G22)</f>
        <v>81743.90000000001</v>
      </c>
      <c r="H23" s="13">
        <f>SUM(H3:H22)</f>
        <v>-40981.2</v>
      </c>
      <c r="I23" s="13">
        <f>SUM(I3:I22)</f>
        <v>-39889.3</v>
      </c>
      <c r="J23" s="21">
        <v>0</v>
      </c>
      <c r="K23" s="13">
        <f>SUM(K3:K22)</f>
        <v>-39889.3</v>
      </c>
      <c r="L23" s="14"/>
      <c r="M23" s="9"/>
      <c r="N23" s="14">
        <f>SUM(N3:N22)</f>
        <v>39223.08198451555</v>
      </c>
      <c r="O23" s="14">
        <f>SUM(O3:O22)</f>
        <v>40314.98198451556</v>
      </c>
      <c r="P23" s="14">
        <f>SUM(P3:P22)</f>
        <v>-666.2180154844561</v>
      </c>
      <c r="Q23" s="14">
        <f>SUM(Q3:Q22)</f>
        <v>574.6773602427938</v>
      </c>
      <c r="R23" s="14">
        <f>SUM(R3:R22)</f>
        <v>-91.54065524166226</v>
      </c>
      <c r="S23" s="14"/>
      <c r="U23" s="11">
        <f>MIN(U3:U22)</f>
        <v>1.9622297341568533</v>
      </c>
    </row>
    <row r="25" spans="7:18" ht="12.75">
      <c r="G25" s="15" t="s">
        <v>46</v>
      </c>
      <c r="H25" s="16">
        <f>SUMIF(H3:H22,"&gt;0",H3:H22)</f>
        <v>0</v>
      </c>
      <c r="I25" s="16">
        <f>SUMIF(I3:I22,"&gt;0",I3:I22)</f>
        <v>0</v>
      </c>
      <c r="J25" s="16"/>
      <c r="K25" s="16">
        <f>SUMIF(K3:K22,"&gt;0",K3:K22)</f>
        <v>0</v>
      </c>
      <c r="L25" s="16"/>
      <c r="M25" s="16"/>
      <c r="N25" s="16"/>
      <c r="O25" s="16"/>
      <c r="P25" s="16">
        <f>SUMIF(P3:P22,"&gt;0",P3:P22)</f>
        <v>0</v>
      </c>
      <c r="R25" s="16">
        <f>SUMIF(R3:R22,"&gt;0",R3:R22)</f>
        <v>0</v>
      </c>
    </row>
    <row r="26" spans="7:18" ht="12.75">
      <c r="G26" s="15" t="s">
        <v>47</v>
      </c>
      <c r="H26" s="16">
        <f>SUMIF(H3:H22,"&lt;0",H3:H22)</f>
        <v>-40981.2</v>
      </c>
      <c r="I26" s="16">
        <f>SUMIF(I3:I22,"&lt;0",I3:I22)</f>
        <v>-39889.3</v>
      </c>
      <c r="J26" s="16"/>
      <c r="K26" s="16">
        <f>SUMIF(K3:K22,"&lt;0",K3:K22)</f>
        <v>-39889.3</v>
      </c>
      <c r="L26" s="16"/>
      <c r="M26" s="16"/>
      <c r="N26" s="16"/>
      <c r="O26" s="16"/>
      <c r="P26" s="16">
        <f>SUMIF(P3:P22,"&lt;0",P3:P22)</f>
        <v>-666.2180154844561</v>
      </c>
      <c r="R26" s="16">
        <f>SUMIF(R3:R22,"&lt;0",R3:R22)</f>
        <v>-91.54065524166226</v>
      </c>
    </row>
    <row r="28" spans="1:18" ht="12.75">
      <c r="A28" s="1" t="s">
        <v>48</v>
      </c>
      <c r="B28" s="1"/>
      <c r="C28" s="17"/>
      <c r="D28" s="1"/>
      <c r="E28" s="1"/>
      <c r="F28" s="1"/>
      <c r="G28" s="17"/>
      <c r="H28" s="1">
        <f>C28-G28</f>
        <v>0</v>
      </c>
      <c r="I28" s="1"/>
      <c r="J28" s="1"/>
      <c r="K28" s="8">
        <f>H28+J23</f>
        <v>0</v>
      </c>
      <c r="L28" s="8"/>
      <c r="M28" s="1"/>
      <c r="N28" s="1"/>
      <c r="O28" s="1"/>
      <c r="P28" s="8">
        <f>K28-N23</f>
        <v>-39223.08198451555</v>
      </c>
      <c r="Q28" s="1"/>
      <c r="R28" s="8">
        <f>P28-Q23</f>
        <v>-39797.75934475834</v>
      </c>
    </row>
    <row r="32" spans="15:16" ht="12.75">
      <c r="O32" s="16"/>
      <c r="P32" s="16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3</v>
      </c>
      <c r="B3" s="25">
        <v>11677</v>
      </c>
      <c r="C3" s="7">
        <f>'бюджет СП'!J29</f>
        <v>28982</v>
      </c>
      <c r="D3" s="20">
        <v>0</v>
      </c>
      <c r="E3" s="7">
        <f>E$4/B$4*B3</f>
        <v>900.5000000000001</v>
      </c>
      <c r="F3" s="7">
        <f>C3+E3</f>
        <v>29882.5</v>
      </c>
      <c r="G3" s="7">
        <f>'бюджет СП'!T29</f>
        <v>40555.100000000006</v>
      </c>
      <c r="H3" s="7">
        <f>C3-G3</f>
        <v>-11573.100000000006</v>
      </c>
      <c r="I3" s="7">
        <f>F3-G3</f>
        <v>-10672.600000000006</v>
      </c>
      <c r="J3" s="10">
        <f>J$4/B$4*B3</f>
        <v>0</v>
      </c>
      <c r="K3" s="10">
        <f>I3-J3</f>
        <v>-10672.600000000006</v>
      </c>
      <c r="L3" s="9">
        <f>(G3/B3)/(G$4/B$4)</f>
        <v>1</v>
      </c>
      <c r="M3" s="9">
        <f>(C3/B3)/(C$4/B$4*L3)</f>
        <v>1</v>
      </c>
      <c r="N3" s="8">
        <f>IF((U$4-(C3/B3)/(C$4/B$4*L3))&gt;0,(U$4-(C3/B3)/(C$4/B$4*L3))*B3*L3*C$4/B$4,0)</f>
        <v>10672.60000000001</v>
      </c>
      <c r="O3" s="8">
        <f>N3+E3</f>
        <v>11573.10000000001</v>
      </c>
      <c r="P3" s="8">
        <f>K3+N3</f>
        <v>0</v>
      </c>
      <c r="Q3" s="8">
        <f>IF(-P3&lt;0,0,-P3)</f>
        <v>0</v>
      </c>
      <c r="R3" s="8">
        <f>P3+Q3</f>
        <v>0</v>
      </c>
      <c r="S3" s="10">
        <f>R3/(C3)*100</f>
        <v>0</v>
      </c>
      <c r="T3" s="11">
        <f>IF((K3/C3)&lt;0,(-K3),0)</f>
        <v>10672.600000000006</v>
      </c>
      <c r="U3" s="11">
        <f>IF(T3&lt;0,1000000,T3*B$4/(B3*L3*C$4)+(C3/B3)/(C$4/B$4*L3))</f>
        <v>1.3682492581602377</v>
      </c>
    </row>
    <row r="4" spans="1:21" ht="12.75">
      <c r="A4" s="12" t="s">
        <v>45</v>
      </c>
      <c r="B4" s="13">
        <f>SUM(B3:B3)</f>
        <v>11677</v>
      </c>
      <c r="C4" s="13">
        <f>SUM(C3:C3)</f>
        <v>28982</v>
      </c>
      <c r="D4" s="19">
        <v>0</v>
      </c>
      <c r="E4" s="19">
        <v>900.5</v>
      </c>
      <c r="F4" s="13">
        <f>SUM(F3:F3)</f>
        <v>29882.5</v>
      </c>
      <c r="G4" s="13">
        <f>SUM(G3:G3)</f>
        <v>40555.100000000006</v>
      </c>
      <c r="H4" s="13">
        <f>SUM(H3:H3)</f>
        <v>-11573.100000000006</v>
      </c>
      <c r="I4" s="13">
        <f>SUM(I3:I3)</f>
        <v>-10672.600000000006</v>
      </c>
      <c r="J4" s="21">
        <v>0</v>
      </c>
      <c r="K4" s="13">
        <f>SUM(K3:K3)</f>
        <v>-10672.600000000006</v>
      </c>
      <c r="L4" s="14"/>
      <c r="M4" s="9"/>
      <c r="N4" s="14">
        <f>SUM(N3:N3)</f>
        <v>10672.60000000001</v>
      </c>
      <c r="O4" s="14">
        <f>SUM(O3:O3)</f>
        <v>11573.10000000001</v>
      </c>
      <c r="P4" s="14">
        <f>SUM(P3:P3)</f>
        <v>0</v>
      </c>
      <c r="Q4" s="14">
        <f>SUM(Q3:Q3)</f>
        <v>0</v>
      </c>
      <c r="R4" s="14">
        <f>SUM(R3:R3)</f>
        <v>0</v>
      </c>
      <c r="S4" s="14"/>
      <c r="U4" s="11">
        <f>MIN(U3:U3)</f>
        <v>1.3682492581602377</v>
      </c>
    </row>
    <row r="6" spans="7:18" ht="12.75">
      <c r="G6" s="15" t="s">
        <v>46</v>
      </c>
      <c r="H6" s="16">
        <f>SUMIF(H3:H3,"&gt;0",H3:H3)</f>
        <v>0</v>
      </c>
      <c r="I6" s="16">
        <f>SUMIF(I3:I3,"&gt;0",I3:I3)</f>
        <v>0</v>
      </c>
      <c r="J6" s="16"/>
      <c r="K6" s="16">
        <f>SUMIF(K3:K3,"&gt;0",K3:K3)</f>
        <v>0</v>
      </c>
      <c r="L6" s="16"/>
      <c r="M6" s="16"/>
      <c r="N6" s="16"/>
      <c r="O6" s="16"/>
      <c r="P6" s="16">
        <f>SUMIF(P3:P3,"&gt;0",P3:P3)</f>
        <v>0</v>
      </c>
      <c r="R6" s="16">
        <f>SUMIF(R3:R3,"&gt;0",R3:R3)</f>
        <v>0</v>
      </c>
    </row>
    <row r="7" spans="7:18" ht="12.75">
      <c r="G7" s="15" t="s">
        <v>47</v>
      </c>
      <c r="H7" s="16">
        <f>SUMIF(H3:H3,"&lt;0",H3:H3)</f>
        <v>-11573.100000000006</v>
      </c>
      <c r="I7" s="16">
        <f>SUMIF(I3:I3,"&lt;0",I3:I3)</f>
        <v>-10672.600000000006</v>
      </c>
      <c r="J7" s="16"/>
      <c r="K7" s="16">
        <f>SUMIF(K3:K3,"&lt;0",K3:K3)</f>
        <v>-10672.600000000006</v>
      </c>
      <c r="L7" s="16"/>
      <c r="M7" s="16"/>
      <c r="N7" s="16"/>
      <c r="O7" s="16"/>
      <c r="P7" s="16">
        <f>SUMIF(P3:P3,"&lt;0",P3:P3)</f>
        <v>0</v>
      </c>
      <c r="R7" s="16">
        <f>SUMIF(R3:R3,"&lt;0",R3:R3)</f>
        <v>0</v>
      </c>
    </row>
    <row r="9" spans="1:18" ht="12.75">
      <c r="A9" s="1" t="s">
        <v>48</v>
      </c>
      <c r="B9" s="1"/>
      <c r="C9" s="17"/>
      <c r="D9" s="1"/>
      <c r="E9" s="1"/>
      <c r="F9" s="1"/>
      <c r="G9" s="17"/>
      <c r="H9" s="1">
        <f>C9-G9</f>
        <v>0</v>
      </c>
      <c r="I9" s="1"/>
      <c r="J9" s="1"/>
      <c r="K9" s="8">
        <f>H9+J4</f>
        <v>0</v>
      </c>
      <c r="L9" s="8"/>
      <c r="M9" s="1"/>
      <c r="N9" s="1"/>
      <c r="O9" s="1"/>
      <c r="P9" s="8">
        <f>K9-N4</f>
        <v>-10672.60000000001</v>
      </c>
      <c r="Q9" s="1"/>
      <c r="R9" s="8">
        <f>P9-Q4</f>
        <v>-10672.60000000001</v>
      </c>
    </row>
    <row r="13" spans="15:16" ht="12.75">
      <c r="O13" s="16"/>
      <c r="P13" s="16"/>
    </row>
  </sheetData>
  <sheetProtection/>
  <printOptions/>
  <pageMargins left="0.19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E3" sqref="E3:E21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4</v>
      </c>
      <c r="B3" s="25">
        <v>2629</v>
      </c>
      <c r="C3" s="7">
        <f>'бюджет СП'!J10</f>
        <v>1484</v>
      </c>
      <c r="D3" s="20">
        <v>0</v>
      </c>
      <c r="E3" s="7">
        <f aca="true" t="shared" si="0" ref="E3:E21">E$22/B$22*B3</f>
        <v>35.063103616472716</v>
      </c>
      <c r="F3" s="7">
        <f aca="true" t="shared" si="1" ref="F3:F21">C3+E3</f>
        <v>1519.0631036164727</v>
      </c>
      <c r="G3" s="7">
        <f>'бюджет СП'!T10</f>
        <v>5419.6</v>
      </c>
      <c r="H3" s="7">
        <f aca="true" t="shared" si="2" ref="H3:H21">C3-G3</f>
        <v>-3935.6000000000004</v>
      </c>
      <c r="I3" s="7">
        <f aca="true" t="shared" si="3" ref="I3:I21">F3-G3</f>
        <v>-3900.5368963835276</v>
      </c>
      <c r="J3" s="10">
        <f aca="true" t="shared" si="4" ref="J3:J21">J$22/B$22*B3</f>
        <v>0</v>
      </c>
      <c r="K3" s="10">
        <f aca="true" t="shared" si="5" ref="K3:K21">I3-J3</f>
        <v>-3900.5368963835276</v>
      </c>
      <c r="L3" s="9">
        <f aca="true" t="shared" si="6" ref="L3:L21">(G3/B3)/(G$22/B$22)</f>
        <v>0.7182566789049974</v>
      </c>
      <c r="M3" s="9">
        <f aca="true" t="shared" si="7" ref="M3:M21">(C3/B3)/(C$22/B$22*L3)</f>
        <v>0.9573587468188314</v>
      </c>
      <c r="N3" s="8">
        <f aca="true" t="shared" si="8" ref="N3:N21">IF((U$22-(C3/B3)/(C$22/B$22*L3))&gt;0,(U$22-(C3/B3)/(C$22/B$22*L3))*B3*L3*C$22/B$22,0)</f>
        <v>3898.5423730296734</v>
      </c>
      <c r="O3" s="8">
        <f>N3+E3</f>
        <v>3933.605476646146</v>
      </c>
      <c r="P3" s="8">
        <f aca="true" t="shared" si="9" ref="P3:P21">K3+N3</f>
        <v>-1.9945233538542197</v>
      </c>
      <c r="Q3" s="8">
        <f>IF(-P3&lt;0,0,-P3)</f>
        <v>1.9945233538542197</v>
      </c>
      <c r="R3" s="8">
        <f aca="true" t="shared" si="10" ref="R3:R21">P3+Q3</f>
        <v>0</v>
      </c>
      <c r="S3" s="10">
        <f aca="true" t="shared" si="11" ref="S3:S21">R3/(C3)*100</f>
        <v>0</v>
      </c>
      <c r="T3" s="11">
        <f>IF((K3/C3)&lt;0,(-K3),0)</f>
        <v>3900.5368963835276</v>
      </c>
      <c r="U3" s="11">
        <f aca="true" t="shared" si="12" ref="U3:U21">IF(T3&lt;0,1000000,T3*B$22/(B3*L3*C$22)+(C3/B3)/(C$22/B$22*L3))</f>
        <v>3.4736748620764786</v>
      </c>
    </row>
    <row r="4" spans="1:21" ht="12.75">
      <c r="A4" s="6" t="s">
        <v>5</v>
      </c>
      <c r="B4" s="25">
        <v>862</v>
      </c>
      <c r="C4" s="7">
        <f>'бюджет СП'!J11</f>
        <v>538</v>
      </c>
      <c r="D4" s="20">
        <v>0</v>
      </c>
      <c r="E4" s="7">
        <f t="shared" si="0"/>
        <v>11.496536826701972</v>
      </c>
      <c r="F4" s="7">
        <f t="shared" si="1"/>
        <v>549.496536826702</v>
      </c>
      <c r="G4" s="7">
        <f>'бюджет СП'!T11</f>
        <v>2499.2</v>
      </c>
      <c r="H4" s="7">
        <f t="shared" si="2"/>
        <v>-1961.1999999999998</v>
      </c>
      <c r="I4" s="7">
        <f t="shared" si="3"/>
        <v>-1949.7034631732977</v>
      </c>
      <c r="J4" s="10">
        <f t="shared" si="4"/>
        <v>0</v>
      </c>
      <c r="K4" s="10">
        <f t="shared" si="5"/>
        <v>-1949.7034631732977</v>
      </c>
      <c r="L4" s="9">
        <f t="shared" si="6"/>
        <v>1.0101753608959811</v>
      </c>
      <c r="M4" s="9">
        <f t="shared" si="7"/>
        <v>0.7526434841282699</v>
      </c>
      <c r="N4" s="8">
        <f t="shared" si="8"/>
        <v>1944.111207224843</v>
      </c>
      <c r="O4" s="8">
        <f aca="true" t="shared" si="13" ref="O4:O21">N4+E4</f>
        <v>1955.6077440515448</v>
      </c>
      <c r="P4" s="8">
        <f t="shared" si="9"/>
        <v>-5.592255948454749</v>
      </c>
      <c r="Q4" s="8">
        <f aca="true" t="shared" si="14" ref="Q4:Q20">IF(-P4&lt;0,0,-P4)</f>
        <v>5.592255948454749</v>
      </c>
      <c r="R4" s="8">
        <f t="shared" si="10"/>
        <v>0</v>
      </c>
      <c r="S4" s="10">
        <f t="shared" si="11"/>
        <v>0</v>
      </c>
      <c r="T4" s="11">
        <f aca="true" t="shared" si="15" ref="T4:T21">IF((K4/C4)&lt;0,(-K4),0)</f>
        <v>1949.7034631732977</v>
      </c>
      <c r="U4" s="11">
        <f t="shared" si="12"/>
        <v>3.480211527882368</v>
      </c>
    </row>
    <row r="5" spans="1:21" ht="12.75">
      <c r="A5" s="6" t="s">
        <v>6</v>
      </c>
      <c r="B5" s="25">
        <v>688</v>
      </c>
      <c r="C5" s="7">
        <f>'бюджет СП'!J12</f>
        <v>717</v>
      </c>
      <c r="D5" s="20">
        <v>0</v>
      </c>
      <c r="E5" s="7">
        <f t="shared" si="0"/>
        <v>9.175890181868859</v>
      </c>
      <c r="F5" s="7">
        <f t="shared" si="1"/>
        <v>726.1758901818689</v>
      </c>
      <c r="G5" s="7">
        <f>'бюджет СП'!T12</f>
        <v>1773.1</v>
      </c>
      <c r="H5" s="7">
        <f t="shared" si="2"/>
        <v>-1056.1</v>
      </c>
      <c r="I5" s="7">
        <f t="shared" si="3"/>
        <v>-1046.924109818131</v>
      </c>
      <c r="J5" s="10">
        <f t="shared" si="4"/>
        <v>0</v>
      </c>
      <c r="K5" s="10">
        <f t="shared" si="5"/>
        <v>-1046.924109818131</v>
      </c>
      <c r="L5" s="9">
        <f t="shared" si="6"/>
        <v>0.8979410305093097</v>
      </c>
      <c r="M5" s="9">
        <f t="shared" si="7"/>
        <v>1.4138195039471835</v>
      </c>
      <c r="N5" s="8">
        <f t="shared" si="8"/>
        <v>1043.9760649529326</v>
      </c>
      <c r="O5" s="8">
        <f t="shared" si="13"/>
        <v>1053.1519551348015</v>
      </c>
      <c r="P5" s="8">
        <f t="shared" si="9"/>
        <v>-2.948044865198426</v>
      </c>
      <c r="Q5" s="8">
        <f t="shared" si="14"/>
        <v>2.948044865198426</v>
      </c>
      <c r="R5" s="8">
        <f t="shared" si="10"/>
        <v>0</v>
      </c>
      <c r="S5" s="10">
        <f t="shared" si="11"/>
        <v>0</v>
      </c>
      <c r="T5" s="11">
        <f t="shared" si="15"/>
        <v>1046.924109818131</v>
      </c>
      <c r="U5" s="11">
        <f t="shared" si="12"/>
        <v>3.478201269098392</v>
      </c>
    </row>
    <row r="6" spans="1:21" ht="12.75">
      <c r="A6" s="6" t="s">
        <v>7</v>
      </c>
      <c r="B6" s="25">
        <v>993</v>
      </c>
      <c r="C6" s="7">
        <f>'бюджет СП'!J13</f>
        <v>1298</v>
      </c>
      <c r="D6" s="20">
        <v>0</v>
      </c>
      <c r="E6" s="7">
        <f t="shared" si="0"/>
        <v>13.243690335168282</v>
      </c>
      <c r="F6" s="7">
        <f t="shared" si="1"/>
        <v>1311.2436903351684</v>
      </c>
      <c r="G6" s="7">
        <f>'бюджет СП'!T13</f>
        <v>2315.4</v>
      </c>
      <c r="H6" s="7">
        <f t="shared" si="2"/>
        <v>-1017.4000000000001</v>
      </c>
      <c r="I6" s="7">
        <f t="shared" si="3"/>
        <v>-1004.1563096648317</v>
      </c>
      <c r="J6" s="10">
        <f t="shared" si="4"/>
        <v>0</v>
      </c>
      <c r="K6" s="10">
        <f t="shared" si="5"/>
        <v>-1004.1563096648317</v>
      </c>
      <c r="L6" s="9">
        <f t="shared" si="6"/>
        <v>0.8124185021757595</v>
      </c>
      <c r="M6" s="9">
        <f t="shared" si="7"/>
        <v>1.9600028650916916</v>
      </c>
      <c r="N6" s="8">
        <f t="shared" si="8"/>
        <v>1001.5679774361404</v>
      </c>
      <c r="O6" s="8">
        <f t="shared" si="13"/>
        <v>1014.8116677713086</v>
      </c>
      <c r="P6" s="8">
        <f t="shared" si="9"/>
        <v>-2.5883322286913426</v>
      </c>
      <c r="Q6" s="8">
        <f t="shared" si="14"/>
        <v>2.5883322286913426</v>
      </c>
      <c r="R6" s="8">
        <f t="shared" si="10"/>
        <v>0</v>
      </c>
      <c r="S6" s="10">
        <f t="shared" si="11"/>
        <v>0</v>
      </c>
      <c r="T6" s="11">
        <f t="shared" si="15"/>
        <v>1004.1563096648317</v>
      </c>
      <c r="U6" s="11">
        <f t="shared" si="12"/>
        <v>3.476296581534658</v>
      </c>
    </row>
    <row r="7" spans="1:21" ht="12.75">
      <c r="A7" s="6" t="s">
        <v>8</v>
      </c>
      <c r="B7" s="25">
        <v>395</v>
      </c>
      <c r="C7" s="7">
        <f>'бюджет СП'!J14</f>
        <v>501</v>
      </c>
      <c r="D7" s="20">
        <v>0</v>
      </c>
      <c r="E7" s="7">
        <f t="shared" si="0"/>
        <v>5.268134624764825</v>
      </c>
      <c r="F7" s="7">
        <f t="shared" si="1"/>
        <v>506.2681346247648</v>
      </c>
      <c r="G7" s="7">
        <f>'бюджет СП'!T14</f>
        <v>1654.2999999999997</v>
      </c>
      <c r="H7" s="7">
        <f t="shared" si="2"/>
        <v>-1153.2999999999997</v>
      </c>
      <c r="I7" s="7">
        <f t="shared" si="3"/>
        <v>-1148.031865375235</v>
      </c>
      <c r="J7" s="10">
        <f t="shared" si="4"/>
        <v>0</v>
      </c>
      <c r="K7" s="10">
        <f t="shared" si="5"/>
        <v>-1148.031865375235</v>
      </c>
      <c r="L7" s="9">
        <f t="shared" si="6"/>
        <v>1.4592180705877027</v>
      </c>
      <c r="M7" s="9">
        <f t="shared" si="7"/>
        <v>1.05884282681836</v>
      </c>
      <c r="N7" s="8">
        <f t="shared" si="8"/>
        <v>1141.9883843278076</v>
      </c>
      <c r="O7" s="8">
        <f t="shared" si="13"/>
        <v>1147.2565189525724</v>
      </c>
      <c r="P7" s="8">
        <f t="shared" si="9"/>
        <v>-6.043481047427349</v>
      </c>
      <c r="Q7" s="8">
        <v>0.4</v>
      </c>
      <c r="R7" s="8">
        <f t="shared" si="10"/>
        <v>-5.643481047427349</v>
      </c>
      <c r="S7" s="10">
        <f t="shared" si="11"/>
        <v>-1.12644332283979</v>
      </c>
      <c r="T7" s="11">
        <f t="shared" si="15"/>
        <v>1148.031865375235</v>
      </c>
      <c r="U7" s="11">
        <f t="shared" si="12"/>
        <v>3.4851608020907525</v>
      </c>
    </row>
    <row r="8" spans="1:21" ht="12.75">
      <c r="A8" s="6" t="s">
        <v>9</v>
      </c>
      <c r="B8" s="25">
        <v>692</v>
      </c>
      <c r="C8" s="7">
        <f>'бюджет СП'!J15</f>
        <v>552</v>
      </c>
      <c r="D8" s="20">
        <v>0</v>
      </c>
      <c r="E8" s="7">
        <f t="shared" si="0"/>
        <v>9.229238380600655</v>
      </c>
      <c r="F8" s="7">
        <f t="shared" si="1"/>
        <v>561.2292383806007</v>
      </c>
      <c r="G8" s="7">
        <f>'бюджет СП'!T15</f>
        <v>2246.1</v>
      </c>
      <c r="H8" s="7">
        <f t="shared" si="2"/>
        <v>-1694.1</v>
      </c>
      <c r="I8" s="7">
        <f t="shared" si="3"/>
        <v>-1684.8707616193992</v>
      </c>
      <c r="J8" s="10">
        <f t="shared" si="4"/>
        <v>0</v>
      </c>
      <c r="K8" s="10">
        <f t="shared" si="5"/>
        <v>-1684.8707616193992</v>
      </c>
      <c r="L8" s="9">
        <f t="shared" si="6"/>
        <v>1.1309047247312753</v>
      </c>
      <c r="M8" s="9">
        <f t="shared" si="7"/>
        <v>0.8592470159630858</v>
      </c>
      <c r="N8" s="8">
        <f t="shared" si="8"/>
        <v>1678.7418304048172</v>
      </c>
      <c r="O8" s="8">
        <f t="shared" si="13"/>
        <v>1687.9710687854179</v>
      </c>
      <c r="P8" s="8">
        <f t="shared" si="9"/>
        <v>-6.128931214582053</v>
      </c>
      <c r="Q8" s="8">
        <v>0.4</v>
      </c>
      <c r="R8" s="8">
        <f t="shared" si="10"/>
        <v>-5.728931214582053</v>
      </c>
      <c r="S8" s="10">
        <f t="shared" si="11"/>
        <v>-1.03784985771414</v>
      </c>
      <c r="T8" s="11">
        <f t="shared" si="15"/>
        <v>1684.8707616193992</v>
      </c>
      <c r="U8" s="11">
        <f t="shared" si="12"/>
        <v>3.481928490972</v>
      </c>
    </row>
    <row r="9" spans="1:21" ht="12.75">
      <c r="A9" s="6" t="s">
        <v>10</v>
      </c>
      <c r="B9" s="25">
        <v>446</v>
      </c>
      <c r="C9" s="7">
        <f>'бюджет СП'!J16</f>
        <v>299</v>
      </c>
      <c r="D9" s="20">
        <v>0</v>
      </c>
      <c r="E9" s="7">
        <f t="shared" si="0"/>
        <v>5.94832415859522</v>
      </c>
      <c r="F9" s="7">
        <f t="shared" si="1"/>
        <v>304.9483241585952</v>
      </c>
      <c r="G9" s="7">
        <f>'бюджет СП'!T16</f>
        <v>1543.7</v>
      </c>
      <c r="H9" s="7">
        <f t="shared" si="2"/>
        <v>-1244.7</v>
      </c>
      <c r="I9" s="7">
        <f t="shared" si="3"/>
        <v>-1238.751675841405</v>
      </c>
      <c r="J9" s="10">
        <f t="shared" si="4"/>
        <v>0</v>
      </c>
      <c r="K9" s="10">
        <f t="shared" si="5"/>
        <v>-1238.751675841405</v>
      </c>
      <c r="L9" s="9">
        <f t="shared" si="6"/>
        <v>1.205954911292007</v>
      </c>
      <c r="M9" s="9">
        <f t="shared" si="7"/>
        <v>0.6771990292050196</v>
      </c>
      <c r="N9" s="8">
        <f t="shared" si="8"/>
        <v>1234.1446345202423</v>
      </c>
      <c r="O9" s="8">
        <f t="shared" si="13"/>
        <v>1240.0929586788375</v>
      </c>
      <c r="P9" s="8">
        <f t="shared" si="9"/>
        <v>-4.607041321162569</v>
      </c>
      <c r="Q9" s="8">
        <f t="shared" si="14"/>
        <v>4.607041321162569</v>
      </c>
      <c r="R9" s="8">
        <f t="shared" si="10"/>
        <v>0</v>
      </c>
      <c r="S9" s="10">
        <f t="shared" si="11"/>
        <v>0</v>
      </c>
      <c r="T9" s="11">
        <f t="shared" si="15"/>
        <v>1238.751675841405</v>
      </c>
      <c r="U9" s="11">
        <f t="shared" si="12"/>
        <v>3.482822548622713</v>
      </c>
    </row>
    <row r="10" spans="1:21" ht="12.75">
      <c r="A10" s="6" t="s">
        <v>11</v>
      </c>
      <c r="B10" s="25">
        <v>295</v>
      </c>
      <c r="C10" s="7">
        <f>'бюджет СП'!J17</f>
        <v>204</v>
      </c>
      <c r="D10" s="20">
        <v>0</v>
      </c>
      <c r="E10" s="7">
        <f t="shared" si="0"/>
        <v>3.9344296564699324</v>
      </c>
      <c r="F10" s="7">
        <f t="shared" si="1"/>
        <v>207.93442965646994</v>
      </c>
      <c r="G10" s="7">
        <f>'бюджет СП'!T17</f>
        <v>1603.2</v>
      </c>
      <c r="H10" s="7">
        <f t="shared" si="2"/>
        <v>-1399.2</v>
      </c>
      <c r="I10" s="7">
        <f t="shared" si="3"/>
        <v>-1395.26557034353</v>
      </c>
      <c r="J10" s="10">
        <f t="shared" si="4"/>
        <v>0</v>
      </c>
      <c r="K10" s="10">
        <f t="shared" si="5"/>
        <v>-1395.26557034353</v>
      </c>
      <c r="L10" s="9">
        <f t="shared" si="6"/>
        <v>1.8935148406313516</v>
      </c>
      <c r="M10" s="9">
        <f t="shared" si="7"/>
        <v>0.44488780975317943</v>
      </c>
      <c r="N10" s="8">
        <f t="shared" si="8"/>
        <v>1388.2377910622872</v>
      </c>
      <c r="O10" s="8">
        <f t="shared" si="13"/>
        <v>1392.1722207187572</v>
      </c>
      <c r="P10" s="8">
        <f t="shared" si="9"/>
        <v>-7.027779281242829</v>
      </c>
      <c r="Q10" s="8">
        <v>0.4</v>
      </c>
      <c r="R10" s="8">
        <f t="shared" si="10"/>
        <v>-6.6277792812428284</v>
      </c>
      <c r="S10" s="10">
        <f t="shared" si="11"/>
        <v>-3.248911412373936</v>
      </c>
      <c r="T10" s="11">
        <f t="shared" si="15"/>
        <v>1395.26557034353</v>
      </c>
      <c r="U10" s="11">
        <f t="shared" si="12"/>
        <v>3.487714494136286</v>
      </c>
    </row>
    <row r="11" spans="1:21" ht="12.75">
      <c r="A11" s="6" t="s">
        <v>12</v>
      </c>
      <c r="B11" s="25">
        <v>704</v>
      </c>
      <c r="C11" s="7">
        <f>'бюджет СП'!J18</f>
        <v>382</v>
      </c>
      <c r="D11" s="20">
        <v>0</v>
      </c>
      <c r="E11" s="7">
        <f t="shared" si="0"/>
        <v>9.389282976796043</v>
      </c>
      <c r="F11" s="7">
        <f t="shared" si="1"/>
        <v>391.38928297679604</v>
      </c>
      <c r="G11" s="7">
        <f>'бюджет СП'!T18</f>
        <v>2689.3999999999996</v>
      </c>
      <c r="H11" s="7">
        <f t="shared" si="2"/>
        <v>-2307.3999999999996</v>
      </c>
      <c r="I11" s="7">
        <f t="shared" si="3"/>
        <v>-2298.0107170232036</v>
      </c>
      <c r="J11" s="10">
        <f t="shared" si="4"/>
        <v>0</v>
      </c>
      <c r="K11" s="10">
        <f t="shared" si="5"/>
        <v>-2298.0107170232036</v>
      </c>
      <c r="L11" s="9">
        <f t="shared" si="6"/>
        <v>1.3310236324724636</v>
      </c>
      <c r="M11" s="9">
        <f t="shared" si="7"/>
        <v>0.4966106227130361</v>
      </c>
      <c r="N11" s="8">
        <f t="shared" si="8"/>
        <v>2289.0106757004205</v>
      </c>
      <c r="O11" s="8">
        <f t="shared" si="13"/>
        <v>2298.3999586772165</v>
      </c>
      <c r="P11" s="8">
        <f t="shared" si="9"/>
        <v>-9.00004132278309</v>
      </c>
      <c r="Q11" s="8">
        <f t="shared" si="14"/>
        <v>9.00004132278309</v>
      </c>
      <c r="R11" s="8">
        <f t="shared" si="10"/>
        <v>0</v>
      </c>
      <c r="S11" s="10">
        <f t="shared" si="11"/>
        <v>0</v>
      </c>
      <c r="T11" s="11">
        <f t="shared" si="15"/>
        <v>2298.0107170232036</v>
      </c>
      <c r="U11" s="11">
        <f t="shared" si="12"/>
        <v>3.484088458268334</v>
      </c>
    </row>
    <row r="12" spans="1:21" ht="12.75">
      <c r="A12" s="6" t="s">
        <v>13</v>
      </c>
      <c r="B12" s="25">
        <v>873</v>
      </c>
      <c r="C12" s="7">
        <f>'бюджет СП'!J19</f>
        <v>819</v>
      </c>
      <c r="D12" s="20">
        <v>0</v>
      </c>
      <c r="E12" s="7">
        <f t="shared" si="0"/>
        <v>11.64324437321441</v>
      </c>
      <c r="F12" s="7">
        <f t="shared" si="1"/>
        <v>830.6432443732144</v>
      </c>
      <c r="G12" s="7">
        <f>'бюджет СП'!T19</f>
        <v>1702.8000000000002</v>
      </c>
      <c r="H12" s="7">
        <f t="shared" si="2"/>
        <v>-883.8000000000002</v>
      </c>
      <c r="I12" s="7">
        <f t="shared" si="3"/>
        <v>-872.1567556267858</v>
      </c>
      <c r="J12" s="10">
        <f t="shared" si="4"/>
        <v>0</v>
      </c>
      <c r="K12" s="10">
        <f t="shared" si="5"/>
        <v>-872.1567556267858</v>
      </c>
      <c r="L12" s="9">
        <f t="shared" si="6"/>
        <v>0.6795985176232474</v>
      </c>
      <c r="M12" s="9">
        <f t="shared" si="7"/>
        <v>1.6816216999923064</v>
      </c>
      <c r="N12" s="8">
        <f t="shared" si="8"/>
        <v>872.1567556267856</v>
      </c>
      <c r="O12" s="8">
        <f t="shared" si="13"/>
        <v>883.8000000000001</v>
      </c>
      <c r="P12" s="8">
        <f t="shared" si="9"/>
        <v>0</v>
      </c>
      <c r="Q12" s="8">
        <f t="shared" si="14"/>
        <v>0</v>
      </c>
      <c r="R12" s="8">
        <f t="shared" si="10"/>
        <v>0</v>
      </c>
      <c r="S12" s="10">
        <f t="shared" si="11"/>
        <v>0</v>
      </c>
      <c r="T12" s="11">
        <f t="shared" si="15"/>
        <v>872.1567556267858</v>
      </c>
      <c r="U12" s="11">
        <f t="shared" si="12"/>
        <v>3.472388154274223</v>
      </c>
    </row>
    <row r="13" spans="1:21" ht="12.75">
      <c r="A13" s="6" t="s">
        <v>14</v>
      </c>
      <c r="B13" s="25">
        <v>408</v>
      </c>
      <c r="C13" s="7">
        <f>'бюджет СП'!J20</f>
        <v>440</v>
      </c>
      <c r="D13" s="20">
        <v>0</v>
      </c>
      <c r="E13" s="7">
        <f t="shared" si="0"/>
        <v>5.44151627064316</v>
      </c>
      <c r="F13" s="7">
        <f t="shared" si="1"/>
        <v>445.44151627064315</v>
      </c>
      <c r="G13" s="7">
        <f>'бюджет СП'!T20</f>
        <v>1426.6</v>
      </c>
      <c r="H13" s="7">
        <f t="shared" si="2"/>
        <v>-986.5999999999999</v>
      </c>
      <c r="I13" s="7">
        <f t="shared" si="3"/>
        <v>-981.1584837293567</v>
      </c>
      <c r="J13" s="10">
        <f t="shared" si="4"/>
        <v>0</v>
      </c>
      <c r="K13" s="10">
        <f t="shared" si="5"/>
        <v>-981.1584837293567</v>
      </c>
      <c r="L13" s="9">
        <f t="shared" si="6"/>
        <v>1.2182742972009142</v>
      </c>
      <c r="M13" s="9">
        <f t="shared" si="7"/>
        <v>1.078346913209148</v>
      </c>
      <c r="N13" s="8">
        <f t="shared" si="8"/>
        <v>976.845329796319</v>
      </c>
      <c r="O13" s="8">
        <f t="shared" si="13"/>
        <v>982.2868460669622</v>
      </c>
      <c r="P13" s="8">
        <f t="shared" si="9"/>
        <v>-4.313153933037711</v>
      </c>
      <c r="Q13" s="8">
        <f t="shared" si="14"/>
        <v>4.313153933037711</v>
      </c>
      <c r="R13" s="8">
        <f t="shared" si="10"/>
        <v>0</v>
      </c>
      <c r="S13" s="10">
        <f t="shared" si="11"/>
        <v>0</v>
      </c>
      <c r="T13" s="11">
        <f t="shared" si="15"/>
        <v>981.1584837293567</v>
      </c>
      <c r="U13" s="11">
        <f t="shared" si="12"/>
        <v>3.482958782069421</v>
      </c>
    </row>
    <row r="14" spans="1:21" ht="12.75">
      <c r="A14" s="6" t="s">
        <v>15</v>
      </c>
      <c r="B14" s="25">
        <v>887</v>
      </c>
      <c r="C14" s="7">
        <f>'бюджет СП'!J21</f>
        <v>500</v>
      </c>
      <c r="D14" s="20">
        <v>0</v>
      </c>
      <c r="E14" s="7">
        <f t="shared" si="0"/>
        <v>11.829963068775696</v>
      </c>
      <c r="F14" s="7">
        <f t="shared" si="1"/>
        <v>511.82996306877567</v>
      </c>
      <c r="G14" s="7">
        <f>'бюджет СП'!T21</f>
        <v>2354.7</v>
      </c>
      <c r="H14" s="7">
        <f t="shared" si="2"/>
        <v>-1854.6999999999998</v>
      </c>
      <c r="I14" s="7">
        <f t="shared" si="3"/>
        <v>-1842.8700369312241</v>
      </c>
      <c r="J14" s="10">
        <f t="shared" si="4"/>
        <v>0</v>
      </c>
      <c r="K14" s="10">
        <f t="shared" si="5"/>
        <v>-1842.8700369312241</v>
      </c>
      <c r="L14" s="9">
        <f t="shared" si="6"/>
        <v>0.9249430406339377</v>
      </c>
      <c r="M14" s="9">
        <f t="shared" si="7"/>
        <v>0.7424076925376377</v>
      </c>
      <c r="N14" s="8">
        <f t="shared" si="8"/>
        <v>1838.5992556227343</v>
      </c>
      <c r="O14" s="8">
        <f t="shared" si="13"/>
        <v>1850.42921869151</v>
      </c>
      <c r="P14" s="8">
        <f t="shared" si="9"/>
        <v>-4.270781308489859</v>
      </c>
      <c r="Q14" s="8">
        <f t="shared" si="14"/>
        <v>4.270781308489859</v>
      </c>
      <c r="R14" s="8">
        <f t="shared" si="10"/>
        <v>0</v>
      </c>
      <c r="S14" s="10">
        <f t="shared" si="11"/>
        <v>0</v>
      </c>
      <c r="T14" s="11">
        <f t="shared" si="15"/>
        <v>1842.8700369312241</v>
      </c>
      <c r="U14" s="11">
        <f t="shared" si="12"/>
        <v>3.47872947606736</v>
      </c>
    </row>
    <row r="15" spans="1:21" ht="12.75">
      <c r="A15" s="6" t="s">
        <v>16</v>
      </c>
      <c r="B15" s="25">
        <v>557</v>
      </c>
      <c r="C15" s="7">
        <f>'бюджет СП'!J22</f>
        <v>419</v>
      </c>
      <c r="D15" s="20">
        <v>0</v>
      </c>
      <c r="E15" s="7">
        <f t="shared" si="0"/>
        <v>7.42873667340255</v>
      </c>
      <c r="F15" s="7">
        <f t="shared" si="1"/>
        <v>426.42873667340257</v>
      </c>
      <c r="G15" s="7">
        <f>'бюджет СП'!T22</f>
        <v>1728.2</v>
      </c>
      <c r="H15" s="7">
        <f t="shared" si="2"/>
        <v>-1309.2</v>
      </c>
      <c r="I15" s="7">
        <f t="shared" si="3"/>
        <v>-1301.7712633265974</v>
      </c>
      <c r="J15" s="10">
        <f t="shared" si="4"/>
        <v>0</v>
      </c>
      <c r="K15" s="10">
        <f t="shared" si="5"/>
        <v>-1301.7712633265974</v>
      </c>
      <c r="L15" s="9">
        <f t="shared" si="6"/>
        <v>1.0810401666772325</v>
      </c>
      <c r="M15" s="9">
        <f t="shared" si="7"/>
        <v>0.8476724429187587</v>
      </c>
      <c r="N15" s="8">
        <f t="shared" si="8"/>
        <v>1297.3830779153225</v>
      </c>
      <c r="O15" s="8">
        <f t="shared" si="13"/>
        <v>1304.811814588725</v>
      </c>
      <c r="P15" s="8">
        <f t="shared" si="9"/>
        <v>-4.38818541127489</v>
      </c>
      <c r="Q15" s="8">
        <v>0.4</v>
      </c>
      <c r="R15" s="8">
        <f t="shared" si="10"/>
        <v>-3.98818541127489</v>
      </c>
      <c r="S15" s="10">
        <f t="shared" si="11"/>
        <v>-0.9518342270345799</v>
      </c>
      <c r="T15" s="11">
        <f t="shared" si="15"/>
        <v>1301.7712633265974</v>
      </c>
      <c r="U15" s="11">
        <f t="shared" si="12"/>
        <v>3.4812658245547863</v>
      </c>
    </row>
    <row r="16" spans="1:21" ht="12.75">
      <c r="A16" s="6" t="s">
        <v>17</v>
      </c>
      <c r="B16" s="25">
        <v>447</v>
      </c>
      <c r="C16" s="7">
        <f>'бюджет СП'!J23</f>
        <v>343</v>
      </c>
      <c r="D16" s="20">
        <v>0</v>
      </c>
      <c r="E16" s="7">
        <f t="shared" si="0"/>
        <v>5.961661208278168</v>
      </c>
      <c r="F16" s="7">
        <f t="shared" si="1"/>
        <v>348.96166120827814</v>
      </c>
      <c r="G16" s="7">
        <f>'бюджет СП'!T23</f>
        <v>1438.6000000000001</v>
      </c>
      <c r="H16" s="7">
        <f t="shared" si="2"/>
        <v>-1095.6000000000001</v>
      </c>
      <c r="I16" s="7">
        <f t="shared" si="3"/>
        <v>-1089.638338791722</v>
      </c>
      <c r="J16" s="10">
        <f t="shared" si="4"/>
        <v>0</v>
      </c>
      <c r="K16" s="10">
        <f t="shared" si="5"/>
        <v>-1089.638338791722</v>
      </c>
      <c r="L16" s="9">
        <f t="shared" si="6"/>
        <v>1.1213354647961034</v>
      </c>
      <c r="M16" s="9">
        <f t="shared" si="7"/>
        <v>0.8336084471167841</v>
      </c>
      <c r="N16" s="8">
        <f t="shared" si="8"/>
        <v>1085.7632773342107</v>
      </c>
      <c r="O16" s="8">
        <f t="shared" si="13"/>
        <v>1091.7249385424889</v>
      </c>
      <c r="P16" s="8">
        <f t="shared" si="9"/>
        <v>-3.875061457511265</v>
      </c>
      <c r="Q16" s="8">
        <f t="shared" si="14"/>
        <v>3.875061457511265</v>
      </c>
      <c r="R16" s="8">
        <f t="shared" si="10"/>
        <v>0</v>
      </c>
      <c r="S16" s="10">
        <f t="shared" si="11"/>
        <v>0</v>
      </c>
      <c r="T16" s="11">
        <f t="shared" si="15"/>
        <v>1089.638338791722</v>
      </c>
      <c r="U16" s="11">
        <f t="shared" si="12"/>
        <v>3.4818058917788233</v>
      </c>
    </row>
    <row r="17" spans="1:21" ht="12.75">
      <c r="A17" s="6" t="s">
        <v>18</v>
      </c>
      <c r="B17" s="25">
        <v>650</v>
      </c>
      <c r="C17" s="7">
        <f>'бюджет СП'!J24</f>
        <v>689</v>
      </c>
      <c r="D17" s="20">
        <v>0</v>
      </c>
      <c r="E17" s="7">
        <f t="shared" si="0"/>
        <v>8.6690822939168</v>
      </c>
      <c r="F17" s="7">
        <f t="shared" si="1"/>
        <v>697.6690822939167</v>
      </c>
      <c r="G17" s="7">
        <f>'бюджет СП'!T24</f>
        <v>2483.8</v>
      </c>
      <c r="H17" s="7">
        <f t="shared" si="2"/>
        <v>-1794.8000000000002</v>
      </c>
      <c r="I17" s="7">
        <f t="shared" si="3"/>
        <v>-1786.1309177060834</v>
      </c>
      <c r="J17" s="10">
        <f t="shared" si="4"/>
        <v>0</v>
      </c>
      <c r="K17" s="10">
        <f t="shared" si="5"/>
        <v>-1786.1309177060834</v>
      </c>
      <c r="L17" s="9">
        <f t="shared" si="6"/>
        <v>1.3313930672714616</v>
      </c>
      <c r="M17" s="9">
        <f t="shared" si="7"/>
        <v>0.9698635592262347</v>
      </c>
      <c r="N17" s="8">
        <f t="shared" si="8"/>
        <v>1777.8165078845493</v>
      </c>
      <c r="O17" s="8">
        <f t="shared" si="13"/>
        <v>1786.485590178466</v>
      </c>
      <c r="P17" s="8">
        <f t="shared" si="9"/>
        <v>-8.314409821534127</v>
      </c>
      <c r="Q17" s="8">
        <f t="shared" si="14"/>
        <v>8.314409821534127</v>
      </c>
      <c r="R17" s="8">
        <f t="shared" si="10"/>
        <v>0</v>
      </c>
      <c r="S17" s="10">
        <f t="shared" si="11"/>
        <v>0</v>
      </c>
      <c r="T17" s="11">
        <f t="shared" si="15"/>
        <v>1786.1309177060834</v>
      </c>
      <c r="U17" s="11">
        <f t="shared" si="12"/>
        <v>3.4840918452791274</v>
      </c>
    </row>
    <row r="18" spans="1:21" ht="12.75">
      <c r="A18" s="6" t="s">
        <v>19</v>
      </c>
      <c r="B18" s="25">
        <v>696</v>
      </c>
      <c r="C18" s="7">
        <f>'бюджет СП'!J25</f>
        <v>721</v>
      </c>
      <c r="D18" s="20">
        <v>0</v>
      </c>
      <c r="E18" s="7">
        <f t="shared" si="0"/>
        <v>9.28258657933245</v>
      </c>
      <c r="F18" s="7">
        <f t="shared" si="1"/>
        <v>730.2825865793325</v>
      </c>
      <c r="G18" s="7">
        <f>'бюджет СП'!T25</f>
        <v>2041.3000000000002</v>
      </c>
      <c r="H18" s="7">
        <f t="shared" si="2"/>
        <v>-1320.3000000000002</v>
      </c>
      <c r="I18" s="7">
        <f t="shared" si="3"/>
        <v>-1311.0174134206677</v>
      </c>
      <c r="J18" s="10">
        <f t="shared" si="4"/>
        <v>0</v>
      </c>
      <c r="K18" s="10">
        <f t="shared" si="5"/>
        <v>-1311.0174134206677</v>
      </c>
      <c r="L18" s="9">
        <f t="shared" si="6"/>
        <v>1.0218816981996222</v>
      </c>
      <c r="M18" s="9">
        <f t="shared" si="7"/>
        <v>1.234913310928182</v>
      </c>
      <c r="N18" s="8">
        <f t="shared" si="8"/>
        <v>1306.3421924248046</v>
      </c>
      <c r="O18" s="8">
        <f t="shared" si="13"/>
        <v>1315.624779004137</v>
      </c>
      <c r="P18" s="8">
        <f t="shared" si="9"/>
        <v>-4.675220995863128</v>
      </c>
      <c r="Q18" s="8">
        <f t="shared" si="14"/>
        <v>4.675220995863128</v>
      </c>
      <c r="R18" s="8">
        <f t="shared" si="10"/>
        <v>0</v>
      </c>
      <c r="S18" s="10">
        <f t="shared" si="11"/>
        <v>0</v>
      </c>
      <c r="T18" s="11">
        <f t="shared" si="15"/>
        <v>1311.0174134206677</v>
      </c>
      <c r="U18" s="11">
        <f t="shared" si="12"/>
        <v>3.480395772359275</v>
      </c>
    </row>
    <row r="19" spans="1:21" ht="12.75">
      <c r="A19" s="6" t="s">
        <v>20</v>
      </c>
      <c r="B19" s="25">
        <v>761</v>
      </c>
      <c r="C19" s="7">
        <f>'бюджет СП'!J26</f>
        <v>891</v>
      </c>
      <c r="D19" s="20">
        <v>0</v>
      </c>
      <c r="E19" s="7">
        <f t="shared" si="0"/>
        <v>10.14949480872413</v>
      </c>
      <c r="F19" s="7">
        <f t="shared" si="1"/>
        <v>901.1494948087242</v>
      </c>
      <c r="G19" s="7">
        <f>'бюджет СП'!T26</f>
        <v>2282.7</v>
      </c>
      <c r="H19" s="7">
        <f t="shared" si="2"/>
        <v>-1391.6999999999998</v>
      </c>
      <c r="I19" s="7">
        <f t="shared" si="3"/>
        <v>-1381.5505051912755</v>
      </c>
      <c r="J19" s="10">
        <f t="shared" si="4"/>
        <v>0</v>
      </c>
      <c r="K19" s="10">
        <f t="shared" si="5"/>
        <v>-1381.5505051912755</v>
      </c>
      <c r="L19" s="9">
        <f t="shared" si="6"/>
        <v>1.0451225230052459</v>
      </c>
      <c r="M19" s="9">
        <f t="shared" si="7"/>
        <v>1.3646991086993234</v>
      </c>
      <c r="N19" s="8">
        <f t="shared" si="8"/>
        <v>1376.0915703953863</v>
      </c>
      <c r="O19" s="8">
        <f t="shared" si="13"/>
        <v>1386.2410652041103</v>
      </c>
      <c r="P19" s="8">
        <f t="shared" si="9"/>
        <v>-5.458934795889263</v>
      </c>
      <c r="Q19" s="8">
        <f t="shared" si="14"/>
        <v>5.458934795889263</v>
      </c>
      <c r="R19" s="8">
        <f t="shared" si="10"/>
        <v>0</v>
      </c>
      <c r="S19" s="10">
        <f t="shared" si="11"/>
        <v>0</v>
      </c>
      <c r="T19" s="11">
        <f t="shared" si="15"/>
        <v>1381.5505051912755</v>
      </c>
      <c r="U19" s="11">
        <f t="shared" si="12"/>
        <v>3.480749325374558</v>
      </c>
    </row>
    <row r="20" spans="1:21" ht="12.75">
      <c r="A20" s="6" t="s">
        <v>49</v>
      </c>
      <c r="B20" s="25">
        <v>755</v>
      </c>
      <c r="C20" s="7">
        <f>'бюджет СП'!J27</f>
        <v>576.7</v>
      </c>
      <c r="D20" s="20">
        <v>0</v>
      </c>
      <c r="E20" s="7">
        <f t="shared" si="0"/>
        <v>10.069472510626436</v>
      </c>
      <c r="F20" s="7">
        <f t="shared" si="1"/>
        <v>586.7694725106264</v>
      </c>
      <c r="G20" s="7">
        <f>'бюджет СП'!T27</f>
        <v>1900.3</v>
      </c>
      <c r="H20" s="7">
        <f t="shared" si="2"/>
        <v>-1323.6</v>
      </c>
      <c r="I20" s="7">
        <f t="shared" si="3"/>
        <v>-1313.5305274893735</v>
      </c>
      <c r="J20" s="10">
        <f t="shared" si="4"/>
        <v>0</v>
      </c>
      <c r="K20" s="10">
        <f t="shared" si="5"/>
        <v>-1313.5305274893735</v>
      </c>
      <c r="L20" s="9">
        <f t="shared" si="6"/>
        <v>0.8769568844407777</v>
      </c>
      <c r="M20" s="9">
        <f t="shared" si="7"/>
        <v>1.0610499414826262</v>
      </c>
      <c r="N20" s="8">
        <f t="shared" si="8"/>
        <v>1310.6063088545811</v>
      </c>
      <c r="O20" s="8">
        <f t="shared" si="13"/>
        <v>1320.6757813652075</v>
      </c>
      <c r="P20" s="8">
        <f t="shared" si="9"/>
        <v>-2.924218634792396</v>
      </c>
      <c r="Q20" s="8">
        <f t="shared" si="14"/>
        <v>2.924218634792396</v>
      </c>
      <c r="R20" s="8">
        <f t="shared" si="10"/>
        <v>0</v>
      </c>
      <c r="S20" s="10">
        <f t="shared" si="11"/>
        <v>0</v>
      </c>
      <c r="T20" s="11">
        <f t="shared" si="15"/>
        <v>1313.5305274893735</v>
      </c>
      <c r="U20" s="11">
        <f t="shared" si="12"/>
        <v>3.4777683207582335</v>
      </c>
    </row>
    <row r="21" spans="1:21" ht="12.75">
      <c r="A21" s="6" t="s">
        <v>22</v>
      </c>
      <c r="B21" s="25">
        <v>613</v>
      </c>
      <c r="C21" s="7">
        <f>'бюджет СП'!J28</f>
        <v>407</v>
      </c>
      <c r="D21" s="20">
        <v>0</v>
      </c>
      <c r="E21" s="7">
        <f t="shared" si="0"/>
        <v>8.17561145564769</v>
      </c>
      <c r="F21" s="7">
        <f t="shared" si="1"/>
        <v>415.1756114556477</v>
      </c>
      <c r="G21" s="7">
        <f>'бюджет СП'!T28</f>
        <v>2085.8</v>
      </c>
      <c r="H21" s="7">
        <f t="shared" si="2"/>
        <v>-1678.8000000000002</v>
      </c>
      <c r="I21" s="7">
        <f t="shared" si="3"/>
        <v>-1670.6243885443525</v>
      </c>
      <c r="J21" s="10">
        <f t="shared" si="4"/>
        <v>0</v>
      </c>
      <c r="K21" s="10">
        <f t="shared" si="5"/>
        <v>-1670.6243885443525</v>
      </c>
      <c r="L21" s="9">
        <f t="shared" si="6"/>
        <v>1.1855372758802516</v>
      </c>
      <c r="M21" s="9">
        <f t="shared" si="7"/>
        <v>0.6822283912193681</v>
      </c>
      <c r="N21" s="8">
        <f t="shared" si="8"/>
        <v>1664.537914544485</v>
      </c>
      <c r="O21" s="8">
        <f t="shared" si="13"/>
        <v>1672.7135260001326</v>
      </c>
      <c r="P21" s="8">
        <f t="shared" si="9"/>
        <v>-6.086473999867621</v>
      </c>
      <c r="Q21" s="8">
        <v>0.2</v>
      </c>
      <c r="R21" s="8">
        <f t="shared" si="10"/>
        <v>-5.886473999867621</v>
      </c>
      <c r="S21" s="10">
        <f t="shared" si="11"/>
        <v>-1.4463081080755826</v>
      </c>
      <c r="T21" s="11">
        <f t="shared" si="15"/>
        <v>1670.6243885443525</v>
      </c>
      <c r="U21" s="11">
        <f t="shared" si="12"/>
        <v>3.482590526178715</v>
      </c>
    </row>
    <row r="22" spans="1:21" ht="12.75">
      <c r="A22" s="12" t="s">
        <v>45</v>
      </c>
      <c r="B22" s="13">
        <f>SUM(B3:B21)</f>
        <v>14351</v>
      </c>
      <c r="C22" s="13">
        <f>SUM(C3:C21)</f>
        <v>11780.7</v>
      </c>
      <c r="D22" s="19">
        <v>0</v>
      </c>
      <c r="E22" s="19">
        <v>191.4</v>
      </c>
      <c r="F22" s="13">
        <f>SUM(F3:F21)</f>
        <v>11972.099999999999</v>
      </c>
      <c r="G22" s="13">
        <f>SUM(G3:G21)</f>
        <v>41188.8</v>
      </c>
      <c r="H22" s="13">
        <f>SUM(H3:H21)</f>
        <v>-29408.099999999995</v>
      </c>
      <c r="I22" s="13">
        <f>SUM(I3:I21)</f>
        <v>-29216.7</v>
      </c>
      <c r="J22" s="21">
        <v>0</v>
      </c>
      <c r="K22" s="13">
        <f>SUM(K3:K21)</f>
        <v>-29216.7</v>
      </c>
      <c r="L22" s="14"/>
      <c r="M22" s="9"/>
      <c r="N22" s="14">
        <f>SUM(N3:N21)</f>
        <v>29126.46312905835</v>
      </c>
      <c r="O22" s="14">
        <f>SUM(O3:O21)</f>
        <v>29317.863129058343</v>
      </c>
      <c r="P22" s="14">
        <f>SUM(P3:P21)</f>
        <v>-90.23687094165689</v>
      </c>
      <c r="Q22" s="14">
        <f>SUM(Q3:Q21)</f>
        <v>62.36201998726215</v>
      </c>
      <c r="R22" s="14">
        <f>SUM(R3:R21)</f>
        <v>-27.87485095439474</v>
      </c>
      <c r="S22" s="14"/>
      <c r="U22" s="11">
        <f>MIN(U3:U21)</f>
        <v>3.472388154274223</v>
      </c>
    </row>
    <row r="24" spans="7:18" ht="12.75">
      <c r="G24" s="15" t="s">
        <v>46</v>
      </c>
      <c r="H24" s="16">
        <f>SUMIF(H3:H21,"&gt;0",H3:H21)</f>
        <v>0</v>
      </c>
      <c r="I24" s="16">
        <f>SUMIF(I3:I21,"&gt;0",I3:I21)</f>
        <v>0</v>
      </c>
      <c r="J24" s="16"/>
      <c r="K24" s="16">
        <f>SUMIF(K3:K21,"&gt;0",K3:K21)</f>
        <v>0</v>
      </c>
      <c r="L24" s="16"/>
      <c r="M24" s="16"/>
      <c r="N24" s="16"/>
      <c r="O24" s="16"/>
      <c r="P24" s="16">
        <f>SUMIF(P3:P21,"&gt;0",P3:P21)</f>
        <v>0</v>
      </c>
      <c r="R24" s="16">
        <f>SUMIF(R3:R21,"&gt;0",R3:R21)</f>
        <v>0</v>
      </c>
    </row>
    <row r="25" spans="7:18" ht="12.75">
      <c r="G25" s="15" t="s">
        <v>47</v>
      </c>
      <c r="H25" s="16">
        <f>SUMIF(H3:H21,"&lt;0",H3:H21)</f>
        <v>-29408.099999999995</v>
      </c>
      <c r="I25" s="16">
        <f>SUMIF(I3:I21,"&lt;0",I3:I21)</f>
        <v>-29216.7</v>
      </c>
      <c r="J25" s="16"/>
      <c r="K25" s="16">
        <f>SUMIF(K3:K21,"&lt;0",K3:K21)</f>
        <v>-29216.7</v>
      </c>
      <c r="L25" s="16"/>
      <c r="M25" s="16"/>
      <c r="N25" s="16"/>
      <c r="O25" s="16"/>
      <c r="P25" s="16">
        <f>SUMIF(P3:P21,"&lt;0",P3:P21)</f>
        <v>-90.23687094165689</v>
      </c>
      <c r="R25" s="16">
        <f>SUMIF(R3:R21,"&lt;0",R3:R21)</f>
        <v>-27.87485095439474</v>
      </c>
    </row>
    <row r="27" spans="1:18" ht="12.75">
      <c r="A27" s="1" t="s">
        <v>48</v>
      </c>
      <c r="B27" s="1"/>
      <c r="C27" s="17"/>
      <c r="D27" s="1"/>
      <c r="E27" s="1"/>
      <c r="F27" s="1"/>
      <c r="G27" s="17"/>
      <c r="H27" s="1">
        <f>C27-G27</f>
        <v>0</v>
      </c>
      <c r="I27" s="1"/>
      <c r="J27" s="1"/>
      <c r="K27" s="8">
        <f>H27+J22</f>
        <v>0</v>
      </c>
      <c r="L27" s="8"/>
      <c r="M27" s="1"/>
      <c r="N27" s="1"/>
      <c r="O27" s="1"/>
      <c r="P27" s="8">
        <f>K27-N22</f>
        <v>-29126.46312905835</v>
      </c>
      <c r="Q27" s="1"/>
      <c r="R27" s="8">
        <f>P27-Q22</f>
        <v>-29188.825149045613</v>
      </c>
    </row>
    <row r="31" spans="15:16" ht="12.75">
      <c r="O31" s="16"/>
      <c r="P31" s="16"/>
    </row>
  </sheetData>
  <sheetProtection/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alek-fodohod</cp:lastModifiedBy>
  <cp:lastPrinted>2015-10-16T13:22:59Z</cp:lastPrinted>
  <dcterms:created xsi:type="dcterms:W3CDTF">2005-07-06T11:56:32Z</dcterms:created>
  <dcterms:modified xsi:type="dcterms:W3CDTF">2015-10-21T13:18:32Z</dcterms:modified>
  <cp:category/>
  <cp:version/>
  <cp:contentType/>
  <cp:contentStatus/>
</cp:coreProperties>
</file>